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сведения'!$A$1:$C$106</definedName>
  </definedNames>
  <calcPr/>
</workbook>
</file>

<file path=xl/sharedStrings.xml><?xml version="1.0" encoding="utf-8"?>
<sst xmlns="http://schemas.openxmlformats.org/spreadsheetml/2006/main" count="602" uniqueCount="602">
  <si>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</si>
  <si>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</si>
  <si>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</si>
  <si>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</si>
  <si>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</si>
  <si>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</si>
  <si>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</si>
  <si>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N_181-9</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</si>
  <si>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</si>
  <si>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</si>
  <si>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</si>
  <si>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</si>
  <si>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</si>
  <si>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</si>
  <si>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</si>
  <si>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</si>
  <si>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</si>
  <si>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</si>
  <si>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</si>
  <si>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</si>
  <si>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</si>
  <si>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</si>
  <si>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</si>
  <si>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</si>
  <si>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</si>
  <si>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</si>
  <si>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</si>
  <si>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</si>
  <si>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</si>
  <si>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Светлогорский городской округ</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</si>
  <si>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</si>
  <si>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</si>
  <si>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</si>
  <si>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</si>
  <si>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</si>
  <si>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</si>
  <si>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</si>
  <si>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</si>
  <si>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</si>
  <si>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</si>
  <si>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</si>
  <si>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</si>
  <si>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</si>
  <si>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</si>
  <si>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</si>
  <si>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</si>
  <si>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</si>
  <si>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</si>
  <si>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</si>
  <si>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</si>
  <si>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</si>
  <si>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</si>
  <si>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</si>
  <si>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</si>
  <si>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</si>
  <si>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</si>
  <si>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</si>
  <si>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</si>
  <si>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</si>
  <si>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</si>
  <si>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</si>
  <si>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</si>
  <si>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</si>
  <si>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</si>
  <si>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</si>
  <si>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</si>
  <si>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</si>
  <si>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</si>
  <si>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</si>
  <si>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</si>
  <si>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О-9 Светлогорск - 24,49 МВт  21.12.2022 </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</si>
  <si>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</si>
  <si>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</si>
  <si>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</si>
  <si>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</si>
  <si>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</si>
  <si>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</si>
  <si>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</si>
  <si>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</si>
  <si>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</si>
  <si>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</si>
  <si>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</si>
  <si>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</si>
  <si>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</si>
  <si>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</si>
  <si>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</si>
  <si>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</si>
  <si>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</si>
  <si>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</si>
  <si>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</si>
  <si>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</si>
  <si>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</si>
  <si>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</si>
  <si>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</si>
  <si>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</si>
  <si>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</si>
  <si>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</si>
  <si>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</si>
  <si>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</si>
  <si>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</si>
  <si>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</si>
  <si>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</si>
  <si>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</si>
  <si>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</si>
  <si>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</si>
  <si>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</si>
  <si>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</si>
  <si>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</si>
  <si>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</si>
  <si>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</si>
  <si>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</si>
  <si>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</si>
  <si>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</si>
  <si>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</si>
  <si>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</si>
  <si>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</si>
  <si>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</si>
  <si>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</si>
  <si>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</si>
  <si>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</si>
  <si>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</si>
  <si>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</si>
  <si>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</si>
  <si>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</si>
  <si>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</si>
  <si>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</si>
  <si>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</si>
  <si>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</si>
  <si>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</si>
  <si>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</si>
  <si>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</si>
  <si>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</si>
  <si>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</si>
  <si>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</si>
  <si>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</si>
  <si>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</si>
  <si>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</si>
  <si>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</si>
  <si>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</si>
  <si>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</si>
  <si>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</si>
  <si>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</si>
  <si>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</si>
  <si>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</si>
  <si>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</si>
  <si>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</si>
  <si>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</si>
  <si>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</si>
  <si>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</si>
  <si>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</si>
  <si>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</si>
  <si>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</si>
  <si>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</si>
  <si>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</si>
  <si>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</si>
  <si>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</si>
  <si>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З</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</si>
  <si>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</si>
  <si>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</si>
  <si>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</si>
  <si>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</si>
  <si>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</si>
  <si>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</si>
  <si>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</si>
  <si>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</si>
  <si>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</si>
  <si>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</si>
  <si>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</si>
  <si>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</si>
  <si>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</si>
  <si>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</si>
  <si>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</si>
  <si>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</si>
  <si>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</si>
  <si>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</si>
  <si>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</si>
  <si>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</si>
  <si>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</si>
  <si>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</si>
  <si>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</si>
  <si>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</si>
  <si>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</si>
  <si>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</si>
  <si>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</si>
  <si>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</si>
  <si>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</si>
  <si>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</si>
  <si>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</si>
  <si>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</si>
  <si>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</si>
  <si>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</si>
  <si>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</si>
  <si>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</si>
  <si>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</si>
  <si>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</si>
  <si>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</si>
  <si>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</si>
  <si>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</si>
  <si>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</si>
  <si>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</si>
  <si>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</si>
  <si>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</si>
  <si>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</si>
  <si>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</si>
  <si>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</si>
  <si>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</si>
  <si>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</si>
  <si>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</si>
  <si>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</si>
  <si>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</si>
  <si>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</si>
  <si>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</si>
  <si>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</si>
  <si>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</si>
  <si>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</si>
  <si>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</si>
  <si>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</si>
  <si>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</si>
  <si>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</si>
  <si>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</si>
  <si>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</si>
  <si>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</si>
  <si>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</si>
  <si>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</si>
  <si>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</si>
  <si>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</si>
  <si>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</si>
  <si>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</si>
  <si>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</si>
  <si>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</si>
  <si>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</si>
  <si>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</si>
  <si>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</si>
  <si>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</si>
  <si>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</si>
  <si>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</si>
  <si>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</si>
  <si>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</si>
  <si>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</si>
  <si>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</si>
  <si>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</si>
  <si>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</si>
  <si>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</si>
  <si>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</si>
  <si>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</si>
  <si>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</si>
  <si>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</si>
  <si>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</si>
  <si>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</si>
  <si>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</si>
  <si>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</si>
  <si>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</si>
  <si>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</si>
  <si>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</si>
  <si>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</si>
  <si>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</si>
  <si>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</si>
  <si>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</si>
  <si>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</si>
  <si>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</si>
  <si>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</si>
  <si>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</si>
  <si>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</si>
  <si>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</si>
  <si>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</si>
  <si>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</si>
  <si>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</si>
  <si>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</si>
  <si>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</si>
  <si>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</si>
  <si>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</si>
  <si>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</si>
  <si>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</si>
  <si>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</si>
  <si>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</si>
  <si>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</si>
  <si>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</si>
  <si>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</si>
  <si>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</si>
  <si>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</si>
  <si>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</si>
  <si>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</si>
  <si>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</si>
  <si>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</si>
  <si>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</si>
  <si>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</si>
  <si>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</si>
  <si>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</si>
  <si>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</si>
  <si>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</si>
  <si>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</si>
  <si>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</si>
  <si>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</si>
  <si>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</si>
  <si>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</si>
  <si>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</si>
  <si>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</si>
  <si>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</si>
  <si>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</si>
  <si>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</si>
  <si>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</si>
  <si>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</si>
  <si>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</si>
  <si>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</si>
  <si>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</si>
  <si>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</si>
  <si>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</si>
  <si>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</si>
  <si>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</si>
  <si>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</si>
  <si>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</si>
  <si>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</si>
  <si>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</si>
  <si>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</si>
  <si>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</si>
  <si>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</si>
  <si>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</si>
  <si>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</si>
  <si>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</si>
  <si>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</si>
  <si>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</si>
  <si>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</si>
  <si>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</si>
  <si>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</si>
  <si>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</si>
  <si>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</si>
  <si>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</si>
  <si>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</si>
  <si>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</si>
  <si>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</si>
  <si>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</si>
  <si>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</si>
  <si>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</si>
  <si>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</si>
  <si>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</si>
  <si>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</si>
  <si>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</si>
  <si>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</si>
  <si>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</si>
  <si>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</si>
  <si>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</si>
  <si>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</si>
  <si>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</si>
  <si>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</si>
  <si>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</si>
  <si>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</si>
  <si>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</si>
  <si>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</si>
  <si>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</si>
  <si>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</si>
  <si>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</si>
  <si>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</si>
  <si>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</si>
  <si>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</si>
  <si>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</si>
  <si>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</si>
  <si>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</si>
  <si>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</si>
  <si>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</si>
  <si>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</si>
  <si>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</si>
  <si>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</si>
  <si>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</si>
  <si>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</si>
  <si>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</si>
  <si>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</si>
  <si>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</si>
  <si>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</si>
  <si>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</si>
  <si>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</si>
  <si>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</si>
  <si>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</si>
  <si>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</si>
  <si>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</si>
  <si>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</si>
  <si>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</si>
  <si>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</si>
  <si>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</si>
  <si>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</si>
  <si>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</si>
  <si>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</si>
  <si>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</si>
  <si>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</si>
  <si>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</si>
  <si>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</si>
  <si>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</si>
  <si>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</si>
  <si>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</si>
  <si>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</si>
  <si>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</si>
  <si>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</si>
  <si>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</si>
  <si>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</si>
  <si>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</si>
  <si>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</si>
  <si>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</si>
  <si>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</si>
  <si>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</si>
  <si>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</si>
  <si>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</si>
  <si>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</si>
  <si>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</si>
  <si>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</si>
  <si>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</si>
  <si>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</si>
  <si>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</si>
  <si>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</si>
  <si>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</si>
  <si>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</si>
  <si>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</si>
  <si>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</si>
  <si>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</si>
  <si>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</si>
  <si>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</si>
  <si>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</si>
  <si>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</si>
  <si>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</si>
  <si>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</si>
  <si>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</si>
  <si>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</si>
  <si>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</si>
  <si>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</si>
  <si>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</si>
  <si>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</si>
  <si>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</si>
  <si>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</si>
  <si>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</si>
  <si>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</si>
  <si>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</si>
  <si>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</si>
  <si>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</si>
  <si>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</si>
  <si>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</si>
  <si>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</si>
  <si>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</si>
  <si>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</si>
  <si>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</si>
  <si>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</si>
  <si>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</si>
  <si>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</si>
  <si>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</si>
  <si>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</si>
  <si>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</si>
  <si>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</si>
  <si>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</si>
  <si>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</si>
  <si>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</si>
  <si>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</si>
  <si>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</si>
  <si>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</si>
  <si>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</si>
  <si>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</si>
  <si>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</si>
  <si>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</si>
  <si>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</si>
  <si>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</si>
  <si>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</si>
  <si>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</si>
  <si>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</si>
  <si>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</si>
  <si>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</si>
  <si>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</si>
  <si>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</si>
  <si>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</si>
  <si>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</si>
  <si>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</si>
  <si>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</si>
  <si>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</si>
  <si>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</si>
  <si>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</si>
  <si>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</si>
  <si>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</si>
  <si>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</si>
  <si>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</si>
  <si>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</si>
  <si>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</si>
  <si>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</si>
  <si>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</si>
  <si>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</si>
  <si>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</si>
  <si>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</si>
  <si>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</si>
  <si>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</si>
  <si>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</si>
  <si>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</si>
  <si>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</si>
  <si>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</si>
  <si>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</si>
  <si>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</si>
  <si>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</si>
  <si>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</si>
  <si>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</si>
  <si>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</si>
  <si>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</si>
  <si>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</si>
  <si>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</si>
  <si>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</si>
  <si>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</si>
  <si>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</si>
  <si>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</si>
  <si>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</si>
  <si>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</si>
  <si>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</si>
  <si>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</si>
  <si>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</si>
  <si>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</si>
  <si>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</si>
  <si>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</si>
  <si>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</si>
  <si>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</si>
  <si>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</si>
  <si>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</si>
  <si>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</si>
  <si>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</si>
  <si>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</si>
  <si>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</si>
  <si>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</si>
  <si>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</si>
  <si>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</si>
  <si>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</si>
  <si>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</si>
  <si>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</si>
  <si>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</si>
  <si>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</si>
  <si>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</si>
  <si>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проектно-сметной документации по объекту «Модернизация системы сбора и передачи информации  СОТИАССО на объектах АО "Россети Янтарь" ПС О-9» </t>
  </si>
  <si>
    <t xml:space="preserve">Расчет предельной стоимости лота</t>
  </si>
  <si>
    <t>ОЗК</t>
  </si>
  <si>
    <t xml:space="preserve">ООО "СБ "Регион"</t>
  </si>
  <si>
    <t>https://lot-online.ru</t>
  </si>
  <si>
    <t>п.7.5.3</t>
  </si>
  <si>
    <t>ЦКК</t>
  </si>
  <si>
    <t>32312503388-01</t>
  </si>
  <si>
    <t>расторгнут</t>
  </si>
  <si>
    <t>ГП</t>
  </si>
  <si>
    <t xml:space="preserve">Выполнение работ по разработке рабочей документации, строительно-монтажных работ с поставкой оборудования  «Модернизация системы сбора и передачи информации  СОТИАССО на объектах АО "Россети Янтарь" ПС О-9» </t>
  </si>
  <si>
    <t>ВЗ</t>
  </si>
  <si>
    <t>ВЗЛ</t>
  </si>
  <si>
    <t xml:space="preserve">АО «Энергосервис Северо-Запада»</t>
  </si>
  <si>
    <t xml:space="preserve">ДС № 1</t>
  </si>
  <si>
    <t xml:space="preserve">ООО «СтройЭнергоИмпорт»</t>
  </si>
  <si>
    <t xml:space="preserve">ООО «АВРОРА ГРУПП»</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</si>
  <si>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</si>
  <si>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</si>
  <si>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</si>
  <si>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</si>
  <si>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</si>
  <si>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</si>
  <si>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</si>
  <si>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</si>
  <si>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</si>
  <si>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</si>
  <si>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2024 года с НДС, млн рублей</t>
  </si>
  <si>
    <t xml:space="preserve">Документ, в соответствии с которым определена стоимость проекта</t>
  </si>
  <si>
    <t xml:space="preserve">ПСД, утв. приказом № 220 от 18.12.2024</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</si>
  <si>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</si>
  <si>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</si>
  <si>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</si>
  <si>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</si>
  <si>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Договор под ключ АО "Энергосервис Севера-Запада" № 4096-24 от 15.04.2024 (ДС № 1) в ценах 2024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</si>
  <si>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</si>
  <si>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</si>
  <si>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</si>
  <si>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объем заключенного договора в ценах ______ года с НДС,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</si>
  <si>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</si>
  <si>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</si>
  <si>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ООО "СБ "Регион" договор № 32312503388 от 08.08.2023 (расторнут) в ценах 2023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</si>
  <si>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</si>
  <si>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</si>
  <si>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</si>
  <si>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</si>
  <si>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</si>
  <si>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</si>
  <si>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</si>
  <si>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</si>
  <si>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</si>
  <si>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</si>
  <si>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</si>
  <si>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</si>
  <si>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ООО "СБ "Регион" договор № 32312503388 от 08.08.2023 - Уведомление об одностороннем отказе от исполнения договора от 15.02.2024; 
Договор под ключ АО "Энергосервис Севера-Запада" № 4096-24 от 15.04.2024</t>
  </si>
  <si>
    <t xml:space="preserve">- технические агенты</t>
  </si>
  <si>
    <t xml:space="preserve">- подрядчики</t>
  </si>
  <si>
    <t xml:space="preserve">Договор под ключ АО "Энергосервис Севера-Запада" № 4096-24 от 15.04.2024</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</si>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</sst>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1">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_ ;\-#,##0.00\ "/>
    <numFmt numFmtId="170" formatCode="#,##0.000"/>
  </numFmts>
  <fonts count="63">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b/>
      <sz val="8.000000"/>
      <name val="Times New Roman"/>
    </font>
    <font>
      <sz val="8.000000"/>
      <name val="Times New Roman"/>
    </font>
    <font>
      <sz val="8.000000"/>
      <color theme="1"/>
      <name val="Times New Roman"/>
    </font>
    <font>
      <u/>
      <sz val="12.000000"/>
      <name val="Times New Roman"/>
    </font>
  </fonts>
  <fills count="28">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2">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63"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4" xfId="55" applyNumberFormat="1" applyFont="1" applyAlignment="1">
      <alignment horizontal="center" vertical="center"/>
    </xf>
    <xf fontId="38" fillId="0" borderId="10" numFmtId="165" xfId="55" applyNumberFormat="1" applyFont="1" applyBorder="1" applyAlignment="1">
      <alignment horizontal="center" vertical="center"/>
    </xf>
    <xf fontId="35" fillId="0" borderId="10" numFmtId="166" xfId="55" applyNumberFormat="1" applyFont="1" applyBorder="1" applyAlignment="1">
      <alignment vertical="center"/>
    </xf>
    <xf fontId="35" fillId="0" borderId="10" numFmtId="167" xfId="55" applyNumberFormat="1" applyFont="1" applyBorder="1" applyAlignment="1">
      <alignment vertical="center"/>
    </xf>
    <xf fontId="35" fillId="0" borderId="37" numFmtId="0" xfId="55" applyFont="1" applyBorder="1" applyAlignment="1">
      <alignment vertical="center" wrapText="1"/>
    </xf>
    <xf fontId="35" fillId="0" borderId="38" numFmtId="167"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8" xfId="55" applyNumberFormat="1" applyFont="1" applyAlignment="1">
      <alignment vertical="center"/>
    </xf>
    <xf fontId="40" fillId="0" borderId="10" numFmtId="0" xfId="39" applyFont="1" applyBorder="1" applyAlignment="1">
      <alignment wrapText="1"/>
    </xf>
    <xf fontId="40" fillId="0" borderId="10" numFmtId="0" xfId="39" applyFont="1" applyBorder="1"/>
    <xf fontId="40" fillId="24" borderId="10" numFmtId="10" xfId="39" applyNumberFormat="1" applyFont="1" applyFill="1" applyBorder="1"/>
    <xf fontId="40" fillId="25" borderId="10" numFmtId="10" xfId="39" applyNumberFormat="1" applyFont="1" applyFill="1" applyBorder="1"/>
    <xf fontId="51" fillId="24"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4" borderId="10" numFmtId="0" xfId="39" applyFont="1" applyFill="1" applyBorder="1"/>
    <xf fontId="34" fillId="24" borderId="10" numFmtId="3" xfId="55" applyNumberFormat="1" applyFont="1" applyFill="1" applyBorder="1" applyAlignment="1">
      <alignment horizontal="right" vertical="center"/>
    </xf>
    <xf fontId="34" fillId="25" borderId="10" numFmtId="3" xfId="55" applyNumberFormat="1" applyFont="1" applyFill="1" applyBorder="1" applyAlignment="1">
      <alignment horizontal="right" vertical="center"/>
    </xf>
    <xf fontId="51" fillId="24" borderId="10" numFmtId="164" xfId="55" applyNumberFormat="1" applyFont="1" applyFill="1" applyBorder="1" applyAlignment="1">
      <alignment horizontal="right" vertical="center"/>
    </xf>
    <xf fontId="51" fillId="25" borderId="10" numFmtId="164"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52" fillId="0" borderId="10" numFmtId="14" xfId="41" applyNumberFormat="1" applyFont="1" applyBorder="1" applyAlignment="1">
      <alignment horizontal="center" vertical="center" wrapText="1"/>
    </xf>
    <xf fontId="14" fillId="0" borderId="10" numFmtId="0" xfId="41" applyFont="1" applyBorder="1" applyAlignment="1">
      <alignment horizontal="center" vertical="center"/>
    </xf>
    <xf fontId="14" fillId="0" borderId="10" numFmtId="14" xfId="41" applyNumberFormat="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wrapText="1"/>
    </xf>
    <xf fontId="39" fillId="0" borderId="10" numFmtId="169"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xf>
    <xf fontId="14" fillId="0" borderId="10" numFmtId="169"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59"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0" fillId="0" borderId="0" numFmtId="0" xfId="51" applyFont="1"/>
    <xf fontId="60" fillId="0" borderId="10" numFmtId="0" xfId="51" applyFont="1" applyBorder="1" applyAlignment="1">
      <alignment horizontal="center" vertical="center"/>
    </xf>
    <xf fontId="60" fillId="0" borderId="10" numFmtId="1" xfId="51" applyNumberFormat="1" applyFont="1" applyBorder="1" applyAlignment="1">
      <alignment horizontal="center" vertical="center"/>
    </xf>
    <xf fontId="61" fillId="0" borderId="10" numFmtId="49" xfId="51" applyNumberFormat="1" applyFont="1" applyBorder="1" applyAlignment="1">
      <alignment horizontal="center" vertical="center"/>
    </xf>
    <xf fontId="60" fillId="0" borderId="10" numFmtId="49" xfId="51" applyNumberFormat="1" applyFont="1" applyBorder="1" applyAlignment="1">
      <alignment horizontal="center" vertical="center"/>
    </xf>
    <xf fontId="60" fillId="0" borderId="10" numFmtId="17" xfId="51" applyNumberFormat="1" applyFont="1" applyBorder="1" applyAlignment="1">
      <alignment horizontal="center" vertical="center"/>
    </xf>
    <xf fontId="60" fillId="0" borderId="10" numFmtId="49" xfId="51" applyNumberFormat="1" applyFont="1" applyBorder="1" applyAlignment="1">
      <alignment horizontal="center" vertical="center" wrapText="1"/>
    </xf>
    <xf fontId="61" fillId="0" borderId="10" numFmtId="49" xfId="51" applyNumberFormat="1" applyFont="1" applyBorder="1" applyAlignment="1">
      <alignment horizontal="center" vertical="center" wrapText="1"/>
    </xf>
    <xf fontId="60" fillId="0" borderId="10" numFmtId="164" xfId="51" applyNumberFormat="1" applyFont="1" applyBorder="1" applyAlignment="1">
      <alignment horizontal="center" vertical="center" wrapText="1"/>
    </xf>
    <xf fontId="60" fillId="0" borderId="10" numFmtId="1" xfId="51" applyNumberFormat="1" applyFont="1" applyBorder="1" applyAlignment="1">
      <alignment horizontal="center" vertical="center" wrapText="1"/>
    </xf>
    <xf fontId="60" fillId="0" borderId="10" numFmtId="14" xfId="51" applyNumberFormat="1" applyFont="1" applyBorder="1" applyAlignment="1">
      <alignment horizontal="center" vertical="center" wrapText="1"/>
    </xf>
    <xf fontId="60" fillId="0" borderId="10" numFmtId="164" xfId="51" applyNumberFormat="1" applyFont="1" applyBorder="1" applyAlignment="1">
      <alignment horizontal="center" vertical="center"/>
    </xf>
    <xf fontId="60" fillId="0" borderId="10" numFmtId="14" xfId="51" applyNumberFormat="1" applyFont="1" applyBorder="1" applyAlignment="1">
      <alignment horizontal="center" vertical="center"/>
    </xf>
    <xf fontId="38" fillId="0" borderId="0" numFmtId="164" xfId="51" applyNumberFormat="1" applyFont="1"/>
    <xf fontId="38" fillId="0" borderId="0" numFmtId="0" xfId="41" applyFont="1"/>
    <xf fontId="28" fillId="0" borderId="0" numFmtId="0" xfId="41" applyFont="1" applyAlignment="1">
      <alignment horizontal="center"/>
    </xf>
    <xf fontId="28" fillId="0" borderId="0" numFmtId="0" xfId="41" applyFont="1"/>
    <xf fontId="62"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70" xfId="41" applyNumberFormat="1" applyFont="1" applyBorder="1" applyAlignment="1">
      <alignment horizontal="justify" vertical="top" wrapText="1"/>
    </xf>
    <xf fontId="14" fillId="26" borderId="0" numFmtId="0" xfId="41" applyFont="1" applyFill="1"/>
    <xf fontId="38" fillId="27" borderId="40" numFmtId="0" xfId="41" applyFont="1" applyFill="1" applyBorder="1" applyAlignment="1">
      <alignment horizontal="justify" vertical="top" wrapText="1"/>
    </xf>
    <xf fontId="38" fillId="27" borderId="40" numFmtId="4"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8" fillId="26" borderId="40" numFmtId="0" xfId="41" applyFont="1" applyFill="1" applyBorder="1" applyAlignment="1">
      <alignment horizontal="justify" vertical="top" wrapText="1"/>
    </xf>
    <xf fontId="38" fillId="26" borderId="40" numFmtId="170"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3" numFmtId="10" xfId="41" applyNumberFormat="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92082"/>
          <c:w val="0.887185"/>
          <c:h val="0.676346"/>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эфф'!$B$86:$L$86</c:f>
              <c:numCache>
                <c:formatCode>#,##0</c:formatCode>
                <c:ptCount val="11"/>
                <c:pt idx="0">
                  <c:v>-38886416.08948532</c:v>
                </c:pt>
                <c:pt idx="1">
                  <c:v>0</c:v>
                </c:pt>
                <c:pt idx="2">
                  <c:v>0</c:v>
                </c:pt>
                <c:pt idx="3">
                  <c:v>-358194.2565935078</c:v>
                </c:pt>
                <c:pt idx="4">
                  <c:v>-334044.52914278803</c:v>
                </c:pt>
                <c:pt idx="5">
                  <c:v>-311522.99456565175</c:v>
                </c:pt>
                <c:pt idx="6">
                  <c:v>-290519.87886821013</c:v>
                </c:pt>
                <c:pt idx="7">
                  <c:v>-270932.8091021937</c:v>
                </c:pt>
                <c:pt idx="8">
                  <c:v>-252666.3143808642</c:v>
                </c:pt>
                <c:pt idx="9">
                  <c:v>-235631.36053680987</c:v>
                </c:pt>
                <c:pt idx="10">
                  <c:v>-219744.91615346516</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эфф'!$B$87:$L$87</c:f>
              <c:numCache>
                <c:formatCode>#,##0</c:formatCode>
                <c:ptCount val="11"/>
                <c:pt idx="0">
                  <c:v>-38886416.08948532</c:v>
                </c:pt>
                <c:pt idx="1">
                  <c:v>-38886416.08948532</c:v>
                </c:pt>
                <c:pt idx="2">
                  <c:v>-38886416.08948532</c:v>
                </c:pt>
                <c:pt idx="3">
                  <c:v>-39244610.34607883</c:v>
                </c:pt>
                <c:pt idx="4">
                  <c:v>-39578654.87522162</c:v>
                </c:pt>
                <c:pt idx="5">
                  <c:v>-39890177.86978727</c:v>
                </c:pt>
                <c:pt idx="6">
                  <c:v>-40180697.748655476</c:v>
                </c:pt>
                <c:pt idx="7">
                  <c:v>-40451630.55775767</c:v>
                </c:pt>
                <c:pt idx="8">
                  <c:v>-40704296.87213853</c:v>
                </c:pt>
                <c:pt idx="9">
                  <c:v>-40939928.23267534</c:v>
                </c:pt>
                <c:pt idx="10">
                  <c:v>-41159673.148828804</c:v>
                </c:pt>
              </c:numCache>
            </c:numRef>
          </c:val>
          <c:smooth val="0"/>
        </c:ser>
        <c:dLbls>
          <c:showBubbleSize val="0"/>
          <c:showCatName val="0"/>
          <c:showLeaderLines val="0"/>
          <c:showLegendKey val="0"/>
          <c:showPercent val="0"/>
          <c:showSerName val="0"/>
          <c:showVal val="0"/>
        </c:dLbls>
        <c:smooth val="0"/>
        <c:axId val="497454944"/>
        <c:axId val="497454552"/>
      </c:lineChart>
      <c:catAx>
        <c:axId val="49745494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497454552"/>
        <c:crosses val="autoZero"/>
        <c:auto val="1"/>
        <c:lblAlgn val="ctr"/>
        <c:lblOffset val="100"/>
        <c:noMultiLvlLbl val="0"/>
      </c:catAx>
      <c:valAx>
        <c:axId val="497454552"/>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497454944"/>
        <c:crosses val="autoZero"/>
        <c:crossBetween val="between"/>
      </c:valAx>
    </c:plotArea>
    <c:legend>
      <c:legendPos val="r"/>
      <c:layout>
        <c:manualLayout>
          <c:xMode val="edge"/>
          <c:yMode val="edge"/>
          <c:x val="0.059228"/>
          <c:y val="0.890001"/>
          <c:w val="0.920233"/>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Фтз=51.61 млн рублей; Фит=51.61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49.38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41.15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6"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O27" activeCellId="0" sqref="O27"/>
    </sheetView>
  </sheetViews>
  <sheetFormatPr defaultColWidth="9.140625" defaultRowHeight="14.25"/>
  <cols>
    <col min="1" max="1" style="215" width="9.140625"/>
    <col customWidth="1" min="2" max="2" style="215" width="57.85546875"/>
    <col customWidth="1" min="3" max="3" style="215" width="13"/>
    <col customWidth="1" min="4" max="4" style="215" width="17.85546875"/>
    <col customWidth="1" min="5" max="6" style="215" width="19"/>
    <col customWidth="1" min="7" max="7" style="215" width="18.7109375"/>
    <col customWidth="1" min="8" max="27" style="215" width="9"/>
    <col customWidth="1" min="28" max="28" style="215" width="13.140625"/>
    <col customWidth="1" min="29" max="29" style="215" width="19"/>
    <col customWidth="1" min="30" max="30" style="215" width="12"/>
    <col bestFit="1" customWidth="1" min="31" max="31" style="215" width="11"/>
    <col min="32" max="16384" style="215" width="9.140625"/>
  </cols>
  <sheetData>
    <row r="1" ht="17.25">
      <c r="A1" s="215"/>
      <c r="B1" s="215"/>
      <c r="C1" s="215"/>
      <c r="D1" s="215"/>
      <c r="E1" s="215"/>
      <c r="F1" s="215"/>
      <c r="T1" s="215"/>
      <c r="U1" s="215"/>
      <c r="AC1" s="3" t="s">
        <v>0</v>
      </c>
    </row>
    <row r="2" ht="17.25">
      <c r="A2" s="215"/>
      <c r="B2" s="215"/>
      <c r="C2" s="215"/>
      <c r="D2" s="215"/>
      <c r="E2" s="215"/>
      <c r="F2" s="215"/>
      <c r="T2" s="215"/>
      <c r="U2" s="215"/>
      <c r="AC2" s="4" t="s">
        <v>1</v>
      </c>
    </row>
    <row r="3" ht="17.25">
      <c r="A3" s="215"/>
      <c r="B3" s="215"/>
      <c r="C3" s="215"/>
      <c r="D3" s="215"/>
      <c r="E3" s="215"/>
      <c r="F3" s="215"/>
      <c r="T3" s="215"/>
      <c r="U3" s="215"/>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5"/>
      <c r="B5" s="215"/>
      <c r="C5" s="215"/>
      <c r="D5" s="215"/>
      <c r="E5" s="215"/>
      <c r="F5" s="215"/>
      <c r="T5" s="215"/>
      <c r="U5" s="215"/>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238"/>
      <c r="S7" s="238"/>
      <c r="T7" s="238"/>
      <c r="U7" s="238"/>
      <c r="V7" s="238"/>
      <c r="W7" s="238"/>
      <c r="X7" s="238"/>
      <c r="Y7" s="238"/>
      <c r="Z7" s="238"/>
      <c r="AA7" s="238"/>
      <c r="AB7" s="238"/>
      <c r="AC7" s="238"/>
    </row>
    <row r="8" ht="15">
      <c r="A8" s="239" t="str">
        <f>'1. паспорт местоположение'!A9:C9</f>
        <v xml:space="preserve">Акционерное общество "Россети Янтарь" ДЗО  ПАО "Россети"</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238"/>
      <c r="S10" s="238"/>
      <c r="T10" s="238"/>
      <c r="U10" s="238"/>
      <c r="V10" s="238"/>
      <c r="W10" s="238"/>
      <c r="X10" s="238"/>
      <c r="Y10" s="238"/>
      <c r="Z10" s="238"/>
      <c r="AA10" s="238"/>
      <c r="AB10" s="238"/>
      <c r="AC10" s="238"/>
    </row>
    <row r="11" ht="15">
      <c r="A11" s="239" t="str">
        <f>'1. паспорт местоположение'!A12:C12</f>
        <v>N_181-9</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240"/>
      <c r="S13" s="240"/>
      <c r="T13" s="240"/>
      <c r="U13" s="240"/>
      <c r="V13" s="240"/>
      <c r="W13" s="240"/>
      <c r="X13" s="240"/>
      <c r="Y13" s="240"/>
      <c r="Z13" s="240"/>
      <c r="AA13" s="240"/>
      <c r="AB13" s="240"/>
      <c r="AC13" s="240"/>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row>
    <row r="17">
      <c r="A17" s="215"/>
      <c r="T17" s="215"/>
      <c r="U17" s="215"/>
      <c r="V17" s="215"/>
      <c r="W17" s="215"/>
      <c r="X17" s="215"/>
      <c r="Y17" s="215"/>
      <c r="Z17" s="215"/>
      <c r="AA17" s="215"/>
      <c r="AB17" s="215"/>
    </row>
    <row r="18" ht="15">
      <c r="A18" s="242" t="s">
        <v>393</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row>
    <row r="19">
      <c r="A19" s="215"/>
      <c r="B19" s="215"/>
      <c r="C19" s="215"/>
      <c r="D19" s="215"/>
      <c r="E19" s="215"/>
      <c r="F19" s="215"/>
      <c r="T19" s="215"/>
      <c r="U19" s="215"/>
      <c r="V19" s="215"/>
      <c r="W19" s="215"/>
      <c r="X19" s="215"/>
      <c r="Y19" s="215"/>
      <c r="Z19" s="215"/>
      <c r="AA19" s="215"/>
      <c r="AB19" s="215"/>
    </row>
    <row r="20" ht="33" customHeight="1">
      <c r="A20" s="221" t="s">
        <v>394</v>
      </c>
      <c r="B20" s="221" t="s">
        <v>395</v>
      </c>
      <c r="C20" s="219" t="s">
        <v>396</v>
      </c>
      <c r="D20" s="219"/>
      <c r="E20" s="220" t="s">
        <v>397</v>
      </c>
      <c r="F20" s="220"/>
      <c r="G20" s="243" t="s">
        <v>398</v>
      </c>
      <c r="H20" s="244" t="s">
        <v>399</v>
      </c>
      <c r="I20" s="245"/>
      <c r="J20" s="245"/>
      <c r="K20" s="245"/>
      <c r="L20" s="244" t="s">
        <v>400</v>
      </c>
      <c r="M20" s="245"/>
      <c r="N20" s="245"/>
      <c r="O20" s="245"/>
      <c r="P20" s="244" t="s">
        <v>401</v>
      </c>
      <c r="Q20" s="245"/>
      <c r="R20" s="245"/>
      <c r="S20" s="245"/>
      <c r="T20" s="244" t="s">
        <v>402</v>
      </c>
      <c r="U20" s="245"/>
      <c r="V20" s="245"/>
      <c r="W20" s="245"/>
      <c r="X20" s="244" t="s">
        <v>403</v>
      </c>
      <c r="Y20" s="245"/>
      <c r="Z20" s="245"/>
      <c r="AA20" s="245"/>
      <c r="AB20" s="246" t="s">
        <v>404</v>
      </c>
      <c r="AC20" s="246"/>
      <c r="AD20" s="247"/>
      <c r="AE20" s="247"/>
      <c r="AF20" s="247"/>
    </row>
    <row r="21" ht="99.75" customHeight="1">
      <c r="A21" s="223"/>
      <c r="B21" s="223"/>
      <c r="C21" s="219"/>
      <c r="D21" s="219"/>
      <c r="E21" s="220"/>
      <c r="F21" s="220"/>
      <c r="G21" s="248"/>
      <c r="H21" s="219" t="s">
        <v>332</v>
      </c>
      <c r="I21" s="219"/>
      <c r="J21" s="219" t="s">
        <v>333</v>
      </c>
      <c r="K21" s="219"/>
      <c r="L21" s="219" t="s">
        <v>332</v>
      </c>
      <c r="M21" s="219"/>
      <c r="N21" s="219" t="s">
        <v>333</v>
      </c>
      <c r="O21" s="219"/>
      <c r="P21" s="219" t="s">
        <v>332</v>
      </c>
      <c r="Q21" s="219"/>
      <c r="R21" s="219" t="s">
        <v>333</v>
      </c>
      <c r="S21" s="219"/>
      <c r="T21" s="219" t="s">
        <v>332</v>
      </c>
      <c r="U21" s="219"/>
      <c r="V21" s="219" t="s">
        <v>333</v>
      </c>
      <c r="W21" s="219"/>
      <c r="X21" s="219" t="s">
        <v>332</v>
      </c>
      <c r="Y21" s="219"/>
      <c r="Z21" s="219" t="s">
        <v>333</v>
      </c>
      <c r="AA21" s="219"/>
      <c r="AB21" s="246"/>
      <c r="AC21" s="246"/>
    </row>
    <row r="22" ht="89.25" customHeight="1">
      <c r="A22" s="225"/>
      <c r="B22" s="225"/>
      <c r="C22" s="221" t="s">
        <v>332</v>
      </c>
      <c r="D22" s="221" t="s">
        <v>405</v>
      </c>
      <c r="E22" s="249" t="s">
        <v>406</v>
      </c>
      <c r="F22" s="249" t="s">
        <v>407</v>
      </c>
      <c r="G22" s="250"/>
      <c r="H22" s="251" t="s">
        <v>408</v>
      </c>
      <c r="I22" s="251" t="s">
        <v>409</v>
      </c>
      <c r="J22" s="251" t="s">
        <v>408</v>
      </c>
      <c r="K22" s="251" t="s">
        <v>409</v>
      </c>
      <c r="L22" s="251" t="s">
        <v>408</v>
      </c>
      <c r="M22" s="251" t="s">
        <v>409</v>
      </c>
      <c r="N22" s="251" t="s">
        <v>408</v>
      </c>
      <c r="O22" s="251" t="s">
        <v>409</v>
      </c>
      <c r="P22" s="251" t="s">
        <v>408</v>
      </c>
      <c r="Q22" s="251" t="s">
        <v>409</v>
      </c>
      <c r="R22" s="251" t="s">
        <v>408</v>
      </c>
      <c r="S22" s="251" t="s">
        <v>409</v>
      </c>
      <c r="T22" s="251" t="s">
        <v>408</v>
      </c>
      <c r="U22" s="251" t="s">
        <v>409</v>
      </c>
      <c r="V22" s="251" t="s">
        <v>408</v>
      </c>
      <c r="W22" s="251" t="s">
        <v>409</v>
      </c>
      <c r="X22" s="251" t="s">
        <v>408</v>
      </c>
      <c r="Y22" s="251" t="s">
        <v>409</v>
      </c>
      <c r="Z22" s="251" t="s">
        <v>408</v>
      </c>
      <c r="AA22" s="251" t="s">
        <v>409</v>
      </c>
      <c r="AB22" s="221" t="s">
        <v>332</v>
      </c>
      <c r="AC22" s="221" t="s">
        <v>333</v>
      </c>
    </row>
    <row r="23" ht="19.5" customHeight="1">
      <c r="A23" s="219">
        <v>1</v>
      </c>
      <c r="B23" s="219">
        <f>A23+1</f>
        <v>2</v>
      </c>
      <c r="C23" s="219">
        <v>3</v>
      </c>
      <c r="D23" s="219">
        <v>4</v>
      </c>
      <c r="E23" s="219">
        <v>5</v>
      </c>
      <c r="F23" s="219">
        <v>6</v>
      </c>
      <c r="G23" s="219">
        <v>7</v>
      </c>
      <c r="H23" s="219">
        <v>8</v>
      </c>
      <c r="I23" s="219">
        <v>9</v>
      </c>
      <c r="J23" s="219">
        <v>10</v>
      </c>
      <c r="K23" s="219">
        <v>11</v>
      </c>
      <c r="L23" s="219">
        <v>12</v>
      </c>
      <c r="M23" s="219">
        <v>13</v>
      </c>
      <c r="N23" s="219">
        <v>14</v>
      </c>
      <c r="O23" s="219">
        <v>15</v>
      </c>
      <c r="P23" s="219">
        <v>16</v>
      </c>
      <c r="Q23" s="219">
        <v>17</v>
      </c>
      <c r="R23" s="219">
        <v>18</v>
      </c>
      <c r="S23" s="219">
        <v>19</v>
      </c>
      <c r="T23" s="219">
        <v>20</v>
      </c>
      <c r="U23" s="219">
        <v>21</v>
      </c>
      <c r="V23" s="219">
        <v>22</v>
      </c>
      <c r="W23" s="219">
        <v>23</v>
      </c>
      <c r="X23" s="219">
        <v>24</v>
      </c>
      <c r="Y23" s="219">
        <v>25</v>
      </c>
      <c r="Z23" s="219">
        <v>26</v>
      </c>
      <c r="AA23" s="219">
        <v>27</v>
      </c>
      <c r="AB23" s="219">
        <v>28</v>
      </c>
      <c r="AC23" s="219">
        <v>29</v>
      </c>
    </row>
    <row r="24" ht="45">
      <c r="A24" s="252">
        <v>1</v>
      </c>
      <c r="B24" s="253" t="s">
        <v>410</v>
      </c>
      <c r="C24" s="254">
        <f>SUM(C25:C29)</f>
        <v>51.609470700000003</v>
      </c>
      <c r="D24" s="254">
        <f t="shared" ref="D24:F24" si="44">SUM(D25:D29)</f>
        <v>0</v>
      </c>
      <c r="E24" s="255">
        <f t="shared" si="44"/>
        <v>51.609470700000003</v>
      </c>
      <c r="F24" s="255">
        <f t="shared" si="44"/>
        <v>21.052473930000005</v>
      </c>
      <c r="G24" s="255">
        <f>SUM(G25:G29)</f>
        <v>0</v>
      </c>
      <c r="H24" s="255">
        <f t="shared" ref="H24:AA24" si="45">SUM(H25:H29)</f>
        <v>30.55918234</v>
      </c>
      <c r="I24" s="255">
        <f>SUM(I25:I29)</f>
        <v>0</v>
      </c>
      <c r="J24" s="255">
        <f t="shared" si="45"/>
        <v>30.556996769999998</v>
      </c>
      <c r="K24" s="255">
        <f>SUM(K25:K29)</f>
        <v>0</v>
      </c>
      <c r="L24" s="255">
        <f t="shared" si="45"/>
        <v>21.05028836</v>
      </c>
      <c r="M24" s="255">
        <f t="shared" si="45"/>
        <v>0</v>
      </c>
      <c r="N24" s="255">
        <f>SUM(N25:N29)</f>
        <v>18.82060628</v>
      </c>
      <c r="O24" s="255">
        <f t="shared" si="45"/>
        <v>0</v>
      </c>
      <c r="P24" s="255">
        <f t="shared" si="45"/>
        <v>0</v>
      </c>
      <c r="Q24" s="255">
        <f t="shared" si="45"/>
        <v>0</v>
      </c>
      <c r="R24" s="255">
        <f t="shared" si="45"/>
        <v>0</v>
      </c>
      <c r="S24" s="255">
        <f t="shared" si="45"/>
        <v>0</v>
      </c>
      <c r="T24" s="255">
        <f t="shared" si="45"/>
        <v>0</v>
      </c>
      <c r="U24" s="255">
        <f t="shared" si="45"/>
        <v>0</v>
      </c>
      <c r="V24" s="255">
        <f t="shared" si="45"/>
        <v>0</v>
      </c>
      <c r="W24" s="255">
        <f t="shared" si="45"/>
        <v>0</v>
      </c>
      <c r="X24" s="255">
        <f t="shared" si="45"/>
        <v>0</v>
      </c>
      <c r="Y24" s="255">
        <f t="shared" si="45"/>
        <v>0</v>
      </c>
      <c r="Z24" s="255">
        <f t="shared" si="45"/>
        <v>0</v>
      </c>
      <c r="AA24" s="255">
        <f t="shared" si="45"/>
        <v>0</v>
      </c>
      <c r="AB24" s="255">
        <f t="shared" ref="AB24:AB64" si="46">H24+L24+P24+T24+X24</f>
        <v>51.609470700000003</v>
      </c>
      <c r="AC24" s="256">
        <f t="shared" ref="AC24:AC64" si="47">J24+N24+R24+V24+Z24</f>
        <v>49.377603049999998</v>
      </c>
    </row>
    <row r="25" ht="15">
      <c r="A25" s="257" t="s">
        <v>411</v>
      </c>
      <c r="B25" s="258" t="s">
        <v>412</v>
      </c>
      <c r="C25" s="259">
        <v>0</v>
      </c>
      <c r="D25" s="256">
        <v>0</v>
      </c>
      <c r="E25" s="260">
        <f t="shared" ref="E25:E29" si="48">C25</f>
        <v>0</v>
      </c>
      <c r="F25" s="255">
        <f t="shared" ref="F25:F64" si="49">E25-G25-J25</f>
        <v>0</v>
      </c>
      <c r="G25" s="261">
        <v>0</v>
      </c>
      <c r="H25" s="261">
        <v>0</v>
      </c>
      <c r="I25" s="261">
        <v>0</v>
      </c>
      <c r="J25" s="261">
        <v>0</v>
      </c>
      <c r="K25" s="261">
        <v>0</v>
      </c>
      <c r="L25" s="261">
        <v>0</v>
      </c>
      <c r="M25" s="261">
        <v>0</v>
      </c>
      <c r="N25" s="261">
        <v>0</v>
      </c>
      <c r="O25" s="261">
        <v>0</v>
      </c>
      <c r="P25" s="261">
        <v>0</v>
      </c>
      <c r="Q25" s="261">
        <v>0</v>
      </c>
      <c r="R25" s="261">
        <v>0</v>
      </c>
      <c r="S25" s="261">
        <v>0</v>
      </c>
      <c r="T25" s="261">
        <v>0</v>
      </c>
      <c r="U25" s="261">
        <v>0</v>
      </c>
      <c r="V25" s="261">
        <v>0</v>
      </c>
      <c r="W25" s="261">
        <v>0</v>
      </c>
      <c r="X25" s="261">
        <v>0</v>
      </c>
      <c r="Y25" s="261">
        <v>0</v>
      </c>
      <c r="Z25" s="261">
        <v>0</v>
      </c>
      <c r="AA25" s="261">
        <v>0</v>
      </c>
      <c r="AB25" s="255">
        <f t="shared" si="46"/>
        <v>0</v>
      </c>
      <c r="AC25" s="256">
        <f t="shared" si="47"/>
        <v>0</v>
      </c>
    </row>
    <row r="26" ht="15">
      <c r="A26" s="257" t="s">
        <v>413</v>
      </c>
      <c r="B26" s="258" t="s">
        <v>414</v>
      </c>
      <c r="C26" s="259">
        <v>0</v>
      </c>
      <c r="D26" s="256">
        <v>0</v>
      </c>
      <c r="E26" s="260">
        <f t="shared" si="48"/>
        <v>0</v>
      </c>
      <c r="F26" s="255">
        <f t="shared" si="49"/>
        <v>0</v>
      </c>
      <c r="G26" s="261">
        <v>0</v>
      </c>
      <c r="H26" s="261">
        <v>0</v>
      </c>
      <c r="I26" s="261">
        <v>0</v>
      </c>
      <c r="J26" s="261">
        <v>0</v>
      </c>
      <c r="K26" s="261">
        <v>0</v>
      </c>
      <c r="L26" s="261">
        <v>0</v>
      </c>
      <c r="M26" s="261">
        <v>0</v>
      </c>
      <c r="N26" s="261">
        <v>0</v>
      </c>
      <c r="O26" s="261">
        <v>0</v>
      </c>
      <c r="P26" s="261">
        <v>0</v>
      </c>
      <c r="Q26" s="261">
        <v>0</v>
      </c>
      <c r="R26" s="261">
        <v>0</v>
      </c>
      <c r="S26" s="261">
        <v>0</v>
      </c>
      <c r="T26" s="261">
        <v>0</v>
      </c>
      <c r="U26" s="261">
        <v>0</v>
      </c>
      <c r="V26" s="261">
        <v>0</v>
      </c>
      <c r="W26" s="261">
        <v>0</v>
      </c>
      <c r="X26" s="261">
        <v>0</v>
      </c>
      <c r="Y26" s="261">
        <v>0</v>
      </c>
      <c r="Z26" s="261">
        <v>0</v>
      </c>
      <c r="AA26" s="261">
        <v>0</v>
      </c>
      <c r="AB26" s="255">
        <f t="shared" si="46"/>
        <v>0</v>
      </c>
      <c r="AC26" s="256">
        <f t="shared" si="47"/>
        <v>0</v>
      </c>
    </row>
    <row r="27" ht="30">
      <c r="A27" s="257" t="s">
        <v>415</v>
      </c>
      <c r="B27" s="258" t="s">
        <v>416</v>
      </c>
      <c r="C27" s="259">
        <v>51.609470700000003</v>
      </c>
      <c r="D27" s="256">
        <v>0</v>
      </c>
      <c r="E27" s="260">
        <f t="shared" si="48"/>
        <v>51.609470700000003</v>
      </c>
      <c r="F27" s="255">
        <f t="shared" si="49"/>
        <v>21.052473930000005</v>
      </c>
      <c r="G27" s="261">
        <v>0</v>
      </c>
      <c r="H27" s="261">
        <v>30.55918234</v>
      </c>
      <c r="I27" s="261">
        <v>0</v>
      </c>
      <c r="J27" s="261">
        <v>30.556996769999998</v>
      </c>
      <c r="K27" s="261">
        <v>0</v>
      </c>
      <c r="L27" s="261">
        <v>21.05028836</v>
      </c>
      <c r="M27" s="261">
        <v>0</v>
      </c>
      <c r="N27" s="261">
        <v>18.82060628</v>
      </c>
      <c r="O27" s="261">
        <v>0</v>
      </c>
      <c r="P27" s="261">
        <v>0</v>
      </c>
      <c r="Q27" s="261">
        <v>0</v>
      </c>
      <c r="R27" s="261">
        <v>0</v>
      </c>
      <c r="S27" s="261">
        <v>0</v>
      </c>
      <c r="T27" s="261">
        <v>0</v>
      </c>
      <c r="U27" s="261">
        <v>0</v>
      </c>
      <c r="V27" s="261">
        <v>0</v>
      </c>
      <c r="W27" s="261">
        <v>0</v>
      </c>
      <c r="X27" s="261">
        <v>0</v>
      </c>
      <c r="Y27" s="261">
        <v>0</v>
      </c>
      <c r="Z27" s="261">
        <v>0</v>
      </c>
      <c r="AA27" s="261">
        <v>0</v>
      </c>
      <c r="AB27" s="255">
        <f t="shared" si="46"/>
        <v>51.609470700000003</v>
      </c>
      <c r="AC27" s="256">
        <f t="shared" si="47"/>
        <v>49.377603049999998</v>
      </c>
    </row>
    <row r="28" ht="15">
      <c r="A28" s="257" t="s">
        <v>417</v>
      </c>
      <c r="B28" s="258" t="s">
        <v>418</v>
      </c>
      <c r="C28" s="259">
        <v>0</v>
      </c>
      <c r="D28" s="256">
        <v>0</v>
      </c>
      <c r="E28" s="260">
        <f t="shared" si="48"/>
        <v>0</v>
      </c>
      <c r="F28" s="255">
        <f t="shared" si="49"/>
        <v>0</v>
      </c>
      <c r="G28" s="261">
        <v>0</v>
      </c>
      <c r="H28" s="261">
        <v>0</v>
      </c>
      <c r="I28" s="261">
        <v>0</v>
      </c>
      <c r="J28" s="261">
        <v>0</v>
      </c>
      <c r="K28" s="261">
        <v>0</v>
      </c>
      <c r="L28" s="261">
        <v>0</v>
      </c>
      <c r="M28" s="261">
        <v>0</v>
      </c>
      <c r="N28" s="261">
        <v>0</v>
      </c>
      <c r="O28" s="261">
        <v>0</v>
      </c>
      <c r="P28" s="261">
        <v>0</v>
      </c>
      <c r="Q28" s="261">
        <v>0</v>
      </c>
      <c r="R28" s="261">
        <v>0</v>
      </c>
      <c r="S28" s="261">
        <v>0</v>
      </c>
      <c r="T28" s="261">
        <v>0</v>
      </c>
      <c r="U28" s="261">
        <v>0</v>
      </c>
      <c r="V28" s="261">
        <v>0</v>
      </c>
      <c r="W28" s="261">
        <v>0</v>
      </c>
      <c r="X28" s="261">
        <v>0</v>
      </c>
      <c r="Y28" s="261">
        <v>0</v>
      </c>
      <c r="Z28" s="261">
        <v>0</v>
      </c>
      <c r="AA28" s="261">
        <v>0</v>
      </c>
      <c r="AB28" s="255">
        <f t="shared" si="46"/>
        <v>0</v>
      </c>
      <c r="AC28" s="256">
        <f t="shared" si="47"/>
        <v>0</v>
      </c>
    </row>
    <row r="29" ht="15">
      <c r="A29" s="257" t="s">
        <v>419</v>
      </c>
      <c r="B29" s="262" t="s">
        <v>420</v>
      </c>
      <c r="C29" s="259">
        <v>0</v>
      </c>
      <c r="D29" s="256">
        <v>0</v>
      </c>
      <c r="E29" s="260">
        <f t="shared" si="48"/>
        <v>0</v>
      </c>
      <c r="F29" s="255">
        <f t="shared" si="49"/>
        <v>0</v>
      </c>
      <c r="G29" s="261">
        <v>0</v>
      </c>
      <c r="H29" s="261">
        <v>0</v>
      </c>
      <c r="I29" s="261">
        <v>0</v>
      </c>
      <c r="J29" s="261">
        <v>0</v>
      </c>
      <c r="K29" s="261">
        <v>0</v>
      </c>
      <c r="L29" s="261">
        <v>0</v>
      </c>
      <c r="M29" s="261">
        <v>0</v>
      </c>
      <c r="N29" s="261">
        <v>0</v>
      </c>
      <c r="O29" s="261">
        <v>0</v>
      </c>
      <c r="P29" s="261">
        <v>0</v>
      </c>
      <c r="Q29" s="261">
        <v>0</v>
      </c>
      <c r="R29" s="261">
        <v>0</v>
      </c>
      <c r="S29" s="261">
        <v>0</v>
      </c>
      <c r="T29" s="261">
        <v>0</v>
      </c>
      <c r="U29" s="261">
        <v>0</v>
      </c>
      <c r="V29" s="261">
        <v>0</v>
      </c>
      <c r="W29" s="261">
        <v>0</v>
      </c>
      <c r="X29" s="261">
        <v>0</v>
      </c>
      <c r="Y29" s="261">
        <v>0</v>
      </c>
      <c r="Z29" s="261">
        <v>0</v>
      </c>
      <c r="AA29" s="261">
        <v>0</v>
      </c>
      <c r="AB29" s="255">
        <f t="shared" si="46"/>
        <v>0</v>
      </c>
      <c r="AC29" s="256">
        <f t="shared" si="47"/>
        <v>0</v>
      </c>
    </row>
    <row r="30" ht="45">
      <c r="A30" s="252" t="s">
        <v>18</v>
      </c>
      <c r="B30" s="253" t="s">
        <v>421</v>
      </c>
      <c r="C30" s="255">
        <f>SUM(C31:C34)</f>
        <v>43.007892249999998</v>
      </c>
      <c r="D30" s="256">
        <f t="shared" ref="D30:F30" si="50">SUM(D31:D34)</f>
        <v>0</v>
      </c>
      <c r="E30" s="256">
        <f t="shared" si="50"/>
        <v>43.007892249999998</v>
      </c>
      <c r="F30" s="256">
        <f t="shared" si="50"/>
        <v>1.8598897099999974</v>
      </c>
      <c r="G30" s="255">
        <f>SUM(G31:G34)</f>
        <v>0</v>
      </c>
      <c r="H30" s="255">
        <f t="shared" ref="H30:AA30" si="51">SUM(H31:H34)</f>
        <v>43.007892249999998</v>
      </c>
      <c r="I30" s="255">
        <f>SUM(I31:I34)</f>
        <v>0</v>
      </c>
      <c r="J30" s="255">
        <f t="shared" si="51"/>
        <v>41.148002540000007</v>
      </c>
      <c r="K30" s="255">
        <f>SUM(K31:K34)</f>
        <v>0</v>
      </c>
      <c r="L30" s="255">
        <f t="shared" si="51"/>
        <v>0</v>
      </c>
      <c r="M30" s="255">
        <f t="shared" si="51"/>
        <v>0</v>
      </c>
      <c r="N30" s="255">
        <f>SUM(N31:N34)</f>
        <v>0</v>
      </c>
      <c r="O30" s="255">
        <f t="shared" si="51"/>
        <v>0</v>
      </c>
      <c r="P30" s="255">
        <f t="shared" si="51"/>
        <v>0</v>
      </c>
      <c r="Q30" s="255">
        <f t="shared" si="51"/>
        <v>0</v>
      </c>
      <c r="R30" s="255">
        <f t="shared" si="51"/>
        <v>0</v>
      </c>
      <c r="S30" s="255">
        <f t="shared" si="51"/>
        <v>0</v>
      </c>
      <c r="T30" s="255">
        <f t="shared" si="51"/>
        <v>0</v>
      </c>
      <c r="U30" s="255">
        <f t="shared" si="51"/>
        <v>0</v>
      </c>
      <c r="V30" s="255">
        <f t="shared" si="51"/>
        <v>0</v>
      </c>
      <c r="W30" s="255">
        <f t="shared" si="51"/>
        <v>0</v>
      </c>
      <c r="X30" s="255">
        <f t="shared" si="51"/>
        <v>0</v>
      </c>
      <c r="Y30" s="255">
        <f t="shared" si="51"/>
        <v>0</v>
      </c>
      <c r="Z30" s="255">
        <f t="shared" si="51"/>
        <v>0</v>
      </c>
      <c r="AA30" s="255">
        <f t="shared" si="51"/>
        <v>0</v>
      </c>
      <c r="AB30" s="255">
        <f t="shared" si="46"/>
        <v>43.007892249999998</v>
      </c>
      <c r="AC30" s="256">
        <f t="shared" si="47"/>
        <v>41.148002540000007</v>
      </c>
    </row>
    <row r="31" ht="15">
      <c r="A31" s="252" t="s">
        <v>422</v>
      </c>
      <c r="B31" s="258" t="s">
        <v>423</v>
      </c>
      <c r="C31" s="259">
        <v>0.81394743999999997</v>
      </c>
      <c r="D31" s="256">
        <v>0</v>
      </c>
      <c r="E31" s="260">
        <f t="shared" ref="E31:E64" si="52">C31</f>
        <v>0.81394743999999997</v>
      </c>
      <c r="F31" s="255">
        <f t="shared" si="49"/>
        <v>0</v>
      </c>
      <c r="G31" s="261">
        <v>0</v>
      </c>
      <c r="H31" s="261">
        <v>0.81394743999999997</v>
      </c>
      <c r="I31" s="261">
        <v>0</v>
      </c>
      <c r="J31" s="261">
        <v>0.81394743999999997</v>
      </c>
      <c r="K31" s="261">
        <v>0</v>
      </c>
      <c r="L31" s="261">
        <v>0</v>
      </c>
      <c r="M31" s="261">
        <v>0</v>
      </c>
      <c r="N31" s="261">
        <v>0</v>
      </c>
      <c r="O31" s="261">
        <v>0</v>
      </c>
      <c r="P31" s="261">
        <v>0</v>
      </c>
      <c r="Q31" s="261">
        <v>0</v>
      </c>
      <c r="R31" s="261">
        <v>0</v>
      </c>
      <c r="S31" s="261">
        <v>0</v>
      </c>
      <c r="T31" s="261">
        <v>0</v>
      </c>
      <c r="U31" s="261">
        <v>0</v>
      </c>
      <c r="V31" s="261">
        <v>0</v>
      </c>
      <c r="W31" s="261">
        <v>0</v>
      </c>
      <c r="X31" s="261">
        <v>0</v>
      </c>
      <c r="Y31" s="261">
        <v>0</v>
      </c>
      <c r="Z31" s="261">
        <v>0</v>
      </c>
      <c r="AA31" s="261">
        <v>0</v>
      </c>
      <c r="AB31" s="255">
        <f t="shared" si="46"/>
        <v>0.81394743999999997</v>
      </c>
      <c r="AC31" s="256">
        <f t="shared" si="47"/>
        <v>0.81394743999999997</v>
      </c>
    </row>
    <row r="32" ht="30">
      <c r="A32" s="252" t="s">
        <v>424</v>
      </c>
      <c r="B32" s="258" t="s">
        <v>425</v>
      </c>
      <c r="C32" s="259">
        <v>4.3924614400000008</v>
      </c>
      <c r="D32" s="256">
        <v>0</v>
      </c>
      <c r="E32" s="260">
        <f t="shared" si="52"/>
        <v>4.3924614400000008</v>
      </c>
      <c r="F32" s="255">
        <f t="shared" si="49"/>
        <v>-0.83624689999999902</v>
      </c>
      <c r="G32" s="261">
        <v>0</v>
      </c>
      <c r="H32" s="261">
        <v>4.3924614400000008</v>
      </c>
      <c r="I32" s="261">
        <v>0</v>
      </c>
      <c r="J32" s="261">
        <v>5.2287083399999998</v>
      </c>
      <c r="K32" s="261">
        <v>0</v>
      </c>
      <c r="L32" s="261">
        <v>0</v>
      </c>
      <c r="M32" s="261">
        <v>0</v>
      </c>
      <c r="N32" s="261">
        <v>0</v>
      </c>
      <c r="O32" s="261">
        <v>0</v>
      </c>
      <c r="P32" s="261">
        <v>0</v>
      </c>
      <c r="Q32" s="261">
        <v>0</v>
      </c>
      <c r="R32" s="261">
        <v>0</v>
      </c>
      <c r="S32" s="261">
        <v>0</v>
      </c>
      <c r="T32" s="261">
        <v>0</v>
      </c>
      <c r="U32" s="261">
        <v>0</v>
      </c>
      <c r="V32" s="261">
        <v>0</v>
      </c>
      <c r="W32" s="261">
        <v>0</v>
      </c>
      <c r="X32" s="261">
        <v>0</v>
      </c>
      <c r="Y32" s="261">
        <v>0</v>
      </c>
      <c r="Z32" s="261">
        <v>0</v>
      </c>
      <c r="AA32" s="261">
        <v>0</v>
      </c>
      <c r="AB32" s="255">
        <f t="shared" si="46"/>
        <v>4.3924614400000008</v>
      </c>
      <c r="AC32" s="256">
        <f t="shared" si="47"/>
        <v>5.2287083399999998</v>
      </c>
    </row>
    <row r="33" ht="15">
      <c r="A33" s="252" t="s">
        <v>426</v>
      </c>
      <c r="B33" s="258" t="s">
        <v>427</v>
      </c>
      <c r="C33" s="259">
        <v>23.698297699999998</v>
      </c>
      <c r="D33" s="256">
        <v>0</v>
      </c>
      <c r="E33" s="260">
        <f t="shared" si="52"/>
        <v>23.698297699999998</v>
      </c>
      <c r="F33" s="255">
        <f t="shared" si="49"/>
        <v>3.1483815799999952</v>
      </c>
      <c r="G33" s="261">
        <v>0</v>
      </c>
      <c r="H33" s="261">
        <v>23.698297699999998</v>
      </c>
      <c r="I33" s="261">
        <v>0</v>
      </c>
      <c r="J33" s="261">
        <v>20.549916120000002</v>
      </c>
      <c r="K33" s="261">
        <v>0</v>
      </c>
      <c r="L33" s="261">
        <v>0</v>
      </c>
      <c r="M33" s="261">
        <v>0</v>
      </c>
      <c r="N33" s="261">
        <v>0</v>
      </c>
      <c r="O33" s="261">
        <v>0</v>
      </c>
      <c r="P33" s="261">
        <v>0</v>
      </c>
      <c r="Q33" s="261">
        <v>0</v>
      </c>
      <c r="R33" s="261">
        <v>0</v>
      </c>
      <c r="S33" s="261">
        <v>0</v>
      </c>
      <c r="T33" s="261">
        <v>0</v>
      </c>
      <c r="U33" s="261">
        <v>0</v>
      </c>
      <c r="V33" s="261">
        <v>0</v>
      </c>
      <c r="W33" s="261">
        <v>0</v>
      </c>
      <c r="X33" s="261">
        <v>0</v>
      </c>
      <c r="Y33" s="261">
        <v>0</v>
      </c>
      <c r="Z33" s="261">
        <v>0</v>
      </c>
      <c r="AA33" s="261">
        <v>0</v>
      </c>
      <c r="AB33" s="255">
        <f t="shared" si="46"/>
        <v>23.698297699999998</v>
      </c>
      <c r="AC33" s="256">
        <f t="shared" si="47"/>
        <v>20.549916120000002</v>
      </c>
    </row>
    <row r="34" ht="15">
      <c r="A34" s="252" t="s">
        <v>428</v>
      </c>
      <c r="B34" s="258" t="s">
        <v>429</v>
      </c>
      <c r="C34" s="259">
        <v>14.103185670000002</v>
      </c>
      <c r="D34" s="256">
        <v>0</v>
      </c>
      <c r="E34" s="260">
        <f t="shared" si="52"/>
        <v>14.103185670000002</v>
      </c>
      <c r="F34" s="255">
        <f t="shared" si="49"/>
        <v>-0.45224496999999886</v>
      </c>
      <c r="G34" s="261">
        <v>0</v>
      </c>
      <c r="H34" s="261">
        <v>14.103185670000002</v>
      </c>
      <c r="I34" s="261">
        <v>0</v>
      </c>
      <c r="J34" s="261">
        <v>14.555430640000001</v>
      </c>
      <c r="K34" s="261">
        <v>0</v>
      </c>
      <c r="L34" s="261">
        <v>0</v>
      </c>
      <c r="M34" s="261">
        <v>0</v>
      </c>
      <c r="N34" s="261">
        <v>0</v>
      </c>
      <c r="O34" s="261">
        <v>0</v>
      </c>
      <c r="P34" s="261">
        <v>0</v>
      </c>
      <c r="Q34" s="261">
        <v>0</v>
      </c>
      <c r="R34" s="261">
        <v>0</v>
      </c>
      <c r="S34" s="261">
        <v>0</v>
      </c>
      <c r="T34" s="261">
        <v>0</v>
      </c>
      <c r="U34" s="261">
        <v>0</v>
      </c>
      <c r="V34" s="261">
        <v>0</v>
      </c>
      <c r="W34" s="261">
        <v>0</v>
      </c>
      <c r="X34" s="261">
        <v>0</v>
      </c>
      <c r="Y34" s="261">
        <v>0</v>
      </c>
      <c r="Z34" s="261">
        <v>0</v>
      </c>
      <c r="AA34" s="261">
        <v>0</v>
      </c>
      <c r="AB34" s="255">
        <f t="shared" si="46"/>
        <v>14.103185670000002</v>
      </c>
      <c r="AC34" s="256">
        <f t="shared" si="47"/>
        <v>14.555430640000001</v>
      </c>
    </row>
    <row r="35" ht="30">
      <c r="A35" s="252" t="s">
        <v>21</v>
      </c>
      <c r="B35" s="253" t="s">
        <v>430</v>
      </c>
      <c r="C35" s="259">
        <v>0</v>
      </c>
      <c r="D35" s="256">
        <v>0</v>
      </c>
      <c r="E35" s="260">
        <f t="shared" si="52"/>
        <v>0</v>
      </c>
      <c r="F35" s="255">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255">
        <f t="shared" si="46"/>
        <v>0</v>
      </c>
      <c r="AC35" s="256">
        <f t="shared" si="47"/>
        <v>0</v>
      </c>
    </row>
    <row r="36" ht="30">
      <c r="A36" s="257" t="s">
        <v>431</v>
      </c>
      <c r="B36" s="263" t="s">
        <v>432</v>
      </c>
      <c r="C36" s="259">
        <v>0</v>
      </c>
      <c r="D36" s="256">
        <v>0</v>
      </c>
      <c r="E36" s="260">
        <f t="shared" si="52"/>
        <v>0</v>
      </c>
      <c r="F36" s="255">
        <v>0</v>
      </c>
      <c r="G36" s="261">
        <v>0</v>
      </c>
      <c r="H36" s="261">
        <v>0</v>
      </c>
      <c r="I36" s="261">
        <v>0</v>
      </c>
      <c r="J36" s="261">
        <v>0</v>
      </c>
      <c r="K36" s="261">
        <v>0</v>
      </c>
      <c r="L36" s="261">
        <v>0</v>
      </c>
      <c r="M36" s="261">
        <v>0</v>
      </c>
      <c r="N36" s="261">
        <v>0</v>
      </c>
      <c r="O36" s="261">
        <v>0</v>
      </c>
      <c r="P36" s="261">
        <v>0</v>
      </c>
      <c r="Q36" s="261">
        <v>0</v>
      </c>
      <c r="R36" s="261">
        <v>0</v>
      </c>
      <c r="S36" s="261">
        <v>0</v>
      </c>
      <c r="T36" s="261">
        <v>0</v>
      </c>
      <c r="U36" s="261">
        <v>0</v>
      </c>
      <c r="V36" s="261">
        <v>0</v>
      </c>
      <c r="W36" s="261">
        <v>0</v>
      </c>
      <c r="X36" s="261">
        <v>0</v>
      </c>
      <c r="Y36" s="261">
        <v>0</v>
      </c>
      <c r="Z36" s="261">
        <v>0</v>
      </c>
      <c r="AA36" s="261">
        <v>0</v>
      </c>
      <c r="AB36" s="255">
        <f t="shared" si="46"/>
        <v>0</v>
      </c>
      <c r="AC36" s="256">
        <f t="shared" si="47"/>
        <v>0</v>
      </c>
    </row>
    <row r="37" ht="15">
      <c r="A37" s="257" t="s">
        <v>433</v>
      </c>
      <c r="B37" s="263" t="s">
        <v>434</v>
      </c>
      <c r="C37" s="259">
        <v>0</v>
      </c>
      <c r="D37" s="256">
        <v>0</v>
      </c>
      <c r="E37" s="260">
        <f t="shared" si="52"/>
        <v>0</v>
      </c>
      <c r="F37" s="255">
        <v>0</v>
      </c>
      <c r="G37" s="261">
        <v>0</v>
      </c>
      <c r="H37" s="261">
        <v>0</v>
      </c>
      <c r="I37" s="261">
        <v>0</v>
      </c>
      <c r="J37" s="261">
        <v>0</v>
      </c>
      <c r="K37" s="261">
        <v>0</v>
      </c>
      <c r="L37" s="261">
        <v>0</v>
      </c>
      <c r="M37" s="261">
        <v>0</v>
      </c>
      <c r="N37" s="261">
        <v>0</v>
      </c>
      <c r="O37" s="261">
        <v>0</v>
      </c>
      <c r="P37" s="261">
        <v>0</v>
      </c>
      <c r="Q37" s="261">
        <v>0</v>
      </c>
      <c r="R37" s="261">
        <v>0</v>
      </c>
      <c r="S37" s="261">
        <v>0</v>
      </c>
      <c r="T37" s="261">
        <v>0</v>
      </c>
      <c r="U37" s="261">
        <v>0</v>
      </c>
      <c r="V37" s="261">
        <v>0</v>
      </c>
      <c r="W37" s="261">
        <v>0</v>
      </c>
      <c r="X37" s="261">
        <v>0</v>
      </c>
      <c r="Y37" s="261">
        <v>0</v>
      </c>
      <c r="Z37" s="261">
        <v>0</v>
      </c>
      <c r="AA37" s="261">
        <v>0</v>
      </c>
      <c r="AB37" s="255">
        <f t="shared" si="46"/>
        <v>0</v>
      </c>
      <c r="AC37" s="256">
        <f t="shared" si="47"/>
        <v>0</v>
      </c>
    </row>
    <row r="38" ht="15">
      <c r="A38" s="257" t="s">
        <v>435</v>
      </c>
      <c r="B38" s="263" t="s">
        <v>436</v>
      </c>
      <c r="C38" s="259">
        <v>0</v>
      </c>
      <c r="D38" s="256">
        <v>0</v>
      </c>
      <c r="E38" s="260">
        <f t="shared" si="52"/>
        <v>0</v>
      </c>
      <c r="F38" s="255">
        <v>0</v>
      </c>
      <c r="G38" s="261">
        <v>0</v>
      </c>
      <c r="H38" s="261">
        <v>0</v>
      </c>
      <c r="I38" s="261">
        <v>0</v>
      </c>
      <c r="J38" s="261">
        <v>0</v>
      </c>
      <c r="K38" s="261">
        <v>0</v>
      </c>
      <c r="L38" s="261">
        <v>0</v>
      </c>
      <c r="M38" s="261">
        <v>0</v>
      </c>
      <c r="N38" s="261">
        <v>0</v>
      </c>
      <c r="O38" s="261">
        <v>0</v>
      </c>
      <c r="P38" s="261">
        <v>0</v>
      </c>
      <c r="Q38" s="261">
        <v>0</v>
      </c>
      <c r="R38" s="261">
        <v>0</v>
      </c>
      <c r="S38" s="261">
        <v>0</v>
      </c>
      <c r="T38" s="261">
        <v>0</v>
      </c>
      <c r="U38" s="261">
        <v>0</v>
      </c>
      <c r="V38" s="261">
        <v>0</v>
      </c>
      <c r="W38" s="261">
        <v>0</v>
      </c>
      <c r="X38" s="261">
        <v>0</v>
      </c>
      <c r="Y38" s="261">
        <v>0</v>
      </c>
      <c r="Z38" s="261">
        <v>0</v>
      </c>
      <c r="AA38" s="261">
        <v>0</v>
      </c>
      <c r="AB38" s="255">
        <f t="shared" si="46"/>
        <v>0</v>
      </c>
      <c r="AC38" s="256">
        <f t="shared" si="47"/>
        <v>0</v>
      </c>
    </row>
    <row r="39" ht="30">
      <c r="A39" s="257" t="s">
        <v>437</v>
      </c>
      <c r="B39" s="258" t="s">
        <v>438</v>
      </c>
      <c r="C39" s="259">
        <v>0</v>
      </c>
      <c r="D39" s="256">
        <v>0</v>
      </c>
      <c r="E39" s="260">
        <f t="shared" si="52"/>
        <v>0</v>
      </c>
      <c r="F39" s="255">
        <v>0</v>
      </c>
      <c r="G39" s="261">
        <v>0</v>
      </c>
      <c r="H39" s="261">
        <v>0</v>
      </c>
      <c r="I39" s="261">
        <v>0</v>
      </c>
      <c r="J39" s="261">
        <v>0</v>
      </c>
      <c r="K39" s="261">
        <v>0</v>
      </c>
      <c r="L39" s="261">
        <v>0</v>
      </c>
      <c r="M39" s="261">
        <v>0</v>
      </c>
      <c r="N39" s="261">
        <v>0</v>
      </c>
      <c r="O39" s="261">
        <v>0</v>
      </c>
      <c r="P39" s="261">
        <v>0</v>
      </c>
      <c r="Q39" s="261">
        <v>0</v>
      </c>
      <c r="R39" s="261">
        <v>0</v>
      </c>
      <c r="S39" s="261">
        <v>0</v>
      </c>
      <c r="T39" s="261">
        <v>0</v>
      </c>
      <c r="U39" s="261">
        <v>0</v>
      </c>
      <c r="V39" s="261">
        <v>0</v>
      </c>
      <c r="W39" s="261">
        <v>0</v>
      </c>
      <c r="X39" s="261">
        <v>0</v>
      </c>
      <c r="Y39" s="261">
        <v>0</v>
      </c>
      <c r="Z39" s="261">
        <v>0</v>
      </c>
      <c r="AA39" s="261">
        <v>0</v>
      </c>
      <c r="AB39" s="255">
        <f t="shared" si="46"/>
        <v>0</v>
      </c>
      <c r="AC39" s="256">
        <f t="shared" si="47"/>
        <v>0</v>
      </c>
    </row>
    <row r="40" ht="30">
      <c r="A40" s="257" t="s">
        <v>439</v>
      </c>
      <c r="B40" s="258" t="s">
        <v>440</v>
      </c>
      <c r="C40" s="259">
        <v>0</v>
      </c>
      <c r="D40" s="256">
        <v>0</v>
      </c>
      <c r="E40" s="260">
        <f t="shared" si="52"/>
        <v>0</v>
      </c>
      <c r="F40" s="255">
        <v>0</v>
      </c>
      <c r="G40" s="261">
        <v>0</v>
      </c>
      <c r="H40" s="261">
        <v>0</v>
      </c>
      <c r="I40" s="261">
        <v>0</v>
      </c>
      <c r="J40" s="261">
        <v>0</v>
      </c>
      <c r="K40" s="261">
        <v>0</v>
      </c>
      <c r="L40" s="261">
        <v>0</v>
      </c>
      <c r="M40" s="261">
        <v>0</v>
      </c>
      <c r="N40" s="261">
        <v>0</v>
      </c>
      <c r="O40" s="261">
        <v>0</v>
      </c>
      <c r="P40" s="261">
        <v>0</v>
      </c>
      <c r="Q40" s="261">
        <v>0</v>
      </c>
      <c r="R40" s="261">
        <v>0</v>
      </c>
      <c r="S40" s="261">
        <v>0</v>
      </c>
      <c r="T40" s="261">
        <v>0</v>
      </c>
      <c r="U40" s="261">
        <v>0</v>
      </c>
      <c r="V40" s="261">
        <v>0</v>
      </c>
      <c r="W40" s="261">
        <v>0</v>
      </c>
      <c r="X40" s="261">
        <v>0</v>
      </c>
      <c r="Y40" s="261">
        <v>0</v>
      </c>
      <c r="Z40" s="261">
        <v>0</v>
      </c>
      <c r="AA40" s="261">
        <v>0</v>
      </c>
      <c r="AB40" s="255">
        <f t="shared" si="46"/>
        <v>0</v>
      </c>
      <c r="AC40" s="256">
        <f t="shared" si="47"/>
        <v>0</v>
      </c>
    </row>
    <row r="41" ht="15">
      <c r="A41" s="257" t="s">
        <v>441</v>
      </c>
      <c r="B41" s="258" t="s">
        <v>442</v>
      </c>
      <c r="C41" s="259">
        <v>0</v>
      </c>
      <c r="D41" s="256">
        <v>0</v>
      </c>
      <c r="E41" s="260">
        <f t="shared" si="52"/>
        <v>0</v>
      </c>
      <c r="F41" s="255">
        <v>0</v>
      </c>
      <c r="G41" s="261">
        <v>0</v>
      </c>
      <c r="H41" s="261">
        <v>0</v>
      </c>
      <c r="I41" s="261">
        <v>0</v>
      </c>
      <c r="J41" s="261">
        <v>0</v>
      </c>
      <c r="K41" s="261">
        <v>0</v>
      </c>
      <c r="L41" s="261">
        <v>0</v>
      </c>
      <c r="M41" s="261">
        <v>0</v>
      </c>
      <c r="N41" s="261">
        <v>0</v>
      </c>
      <c r="O41" s="261">
        <v>0</v>
      </c>
      <c r="P41" s="261">
        <v>0</v>
      </c>
      <c r="Q41" s="261">
        <v>0</v>
      </c>
      <c r="R41" s="261">
        <v>0</v>
      </c>
      <c r="S41" s="261">
        <v>0</v>
      </c>
      <c r="T41" s="261">
        <v>0</v>
      </c>
      <c r="U41" s="261">
        <v>0</v>
      </c>
      <c r="V41" s="261">
        <v>0</v>
      </c>
      <c r="W41" s="261">
        <v>0</v>
      </c>
      <c r="X41" s="261">
        <v>0</v>
      </c>
      <c r="Y41" s="261">
        <v>0</v>
      </c>
      <c r="Z41" s="261">
        <v>0</v>
      </c>
      <c r="AA41" s="261">
        <v>0</v>
      </c>
      <c r="AB41" s="255">
        <f t="shared" si="46"/>
        <v>0</v>
      </c>
      <c r="AC41" s="256">
        <f t="shared" si="47"/>
        <v>0</v>
      </c>
    </row>
    <row r="42" ht="15">
      <c r="A42" s="257" t="s">
        <v>443</v>
      </c>
      <c r="B42" s="263" t="s">
        <v>444</v>
      </c>
      <c r="C42" s="259">
        <v>1</v>
      </c>
      <c r="D42" s="256">
        <v>0</v>
      </c>
      <c r="E42" s="260">
        <f t="shared" si="52"/>
        <v>1</v>
      </c>
      <c r="F42" s="255">
        <v>0</v>
      </c>
      <c r="G42" s="261">
        <v>0</v>
      </c>
      <c r="H42" s="261">
        <v>1</v>
      </c>
      <c r="I42" s="261">
        <v>0</v>
      </c>
      <c r="J42" s="261">
        <v>1</v>
      </c>
      <c r="K42" s="261">
        <v>0</v>
      </c>
      <c r="L42" s="261">
        <v>0</v>
      </c>
      <c r="M42" s="261">
        <v>0</v>
      </c>
      <c r="N42" s="261">
        <v>0</v>
      </c>
      <c r="O42" s="261">
        <v>0</v>
      </c>
      <c r="P42" s="261">
        <v>0</v>
      </c>
      <c r="Q42" s="261">
        <v>0</v>
      </c>
      <c r="R42" s="261">
        <v>0</v>
      </c>
      <c r="S42" s="261">
        <v>0</v>
      </c>
      <c r="T42" s="261">
        <v>0</v>
      </c>
      <c r="U42" s="261">
        <v>0</v>
      </c>
      <c r="V42" s="261">
        <v>0</v>
      </c>
      <c r="W42" s="261">
        <v>0</v>
      </c>
      <c r="X42" s="261">
        <v>0</v>
      </c>
      <c r="Y42" s="261">
        <v>0</v>
      </c>
      <c r="Z42" s="261">
        <v>0</v>
      </c>
      <c r="AA42" s="261">
        <v>0</v>
      </c>
      <c r="AB42" s="255">
        <f t="shared" si="46"/>
        <v>1</v>
      </c>
      <c r="AC42" s="256">
        <f t="shared" si="47"/>
        <v>1</v>
      </c>
    </row>
    <row r="43" ht="15">
      <c r="A43" s="252" t="s">
        <v>24</v>
      </c>
      <c r="B43" s="253" t="s">
        <v>445</v>
      </c>
      <c r="C43" s="259">
        <v>0</v>
      </c>
      <c r="D43" s="256">
        <v>0</v>
      </c>
      <c r="E43" s="260">
        <f t="shared" si="52"/>
        <v>0</v>
      </c>
      <c r="F43" s="255">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255">
        <f t="shared" si="46"/>
        <v>0</v>
      </c>
      <c r="AC43" s="256">
        <f t="shared" si="47"/>
        <v>0</v>
      </c>
    </row>
    <row r="44" ht="15">
      <c r="A44" s="257" t="s">
        <v>446</v>
      </c>
      <c r="B44" s="258" t="s">
        <v>447</v>
      </c>
      <c r="C44" s="259">
        <v>0</v>
      </c>
      <c r="D44" s="256">
        <v>0</v>
      </c>
      <c r="E44" s="260">
        <f t="shared" si="52"/>
        <v>0</v>
      </c>
      <c r="F44" s="255">
        <v>0</v>
      </c>
      <c r="G44" s="261">
        <v>0</v>
      </c>
      <c r="H44" s="261">
        <v>0</v>
      </c>
      <c r="I44" s="261">
        <v>0</v>
      </c>
      <c r="J44" s="261">
        <v>0</v>
      </c>
      <c r="K44" s="261">
        <v>0</v>
      </c>
      <c r="L44" s="261">
        <v>0</v>
      </c>
      <c r="M44" s="261">
        <v>0</v>
      </c>
      <c r="N44" s="261">
        <v>0</v>
      </c>
      <c r="O44" s="261">
        <v>0</v>
      </c>
      <c r="P44" s="261">
        <v>0</v>
      </c>
      <c r="Q44" s="261">
        <v>0</v>
      </c>
      <c r="R44" s="261">
        <v>0</v>
      </c>
      <c r="S44" s="261">
        <v>0</v>
      </c>
      <c r="T44" s="261">
        <v>0</v>
      </c>
      <c r="U44" s="261">
        <v>0</v>
      </c>
      <c r="V44" s="261">
        <v>0</v>
      </c>
      <c r="W44" s="261">
        <v>0</v>
      </c>
      <c r="X44" s="261">
        <v>0</v>
      </c>
      <c r="Y44" s="261">
        <v>0</v>
      </c>
      <c r="Z44" s="261">
        <v>0</v>
      </c>
      <c r="AA44" s="261">
        <v>0</v>
      </c>
      <c r="AB44" s="255">
        <f t="shared" si="46"/>
        <v>0</v>
      </c>
      <c r="AC44" s="256">
        <f t="shared" si="47"/>
        <v>0</v>
      </c>
    </row>
    <row r="45" ht="15">
      <c r="A45" s="257" t="s">
        <v>448</v>
      </c>
      <c r="B45" s="258" t="s">
        <v>434</v>
      </c>
      <c r="C45" s="259">
        <v>0</v>
      </c>
      <c r="D45" s="256">
        <v>0</v>
      </c>
      <c r="E45" s="260">
        <f t="shared" si="52"/>
        <v>0</v>
      </c>
      <c r="F45" s="255">
        <v>0</v>
      </c>
      <c r="G45" s="261">
        <v>0</v>
      </c>
      <c r="H45" s="261">
        <v>0</v>
      </c>
      <c r="I45" s="261">
        <v>0</v>
      </c>
      <c r="J45" s="261">
        <v>0</v>
      </c>
      <c r="K45" s="261">
        <v>0</v>
      </c>
      <c r="L45" s="261">
        <v>0</v>
      </c>
      <c r="M45" s="261">
        <v>0</v>
      </c>
      <c r="N45" s="261">
        <v>0</v>
      </c>
      <c r="O45" s="261">
        <v>0</v>
      </c>
      <c r="P45" s="261">
        <v>0</v>
      </c>
      <c r="Q45" s="261">
        <v>0</v>
      </c>
      <c r="R45" s="261">
        <v>0</v>
      </c>
      <c r="S45" s="261">
        <v>0</v>
      </c>
      <c r="T45" s="261">
        <v>0</v>
      </c>
      <c r="U45" s="261">
        <v>0</v>
      </c>
      <c r="V45" s="261">
        <v>0</v>
      </c>
      <c r="W45" s="261">
        <v>0</v>
      </c>
      <c r="X45" s="261">
        <v>0</v>
      </c>
      <c r="Y45" s="261">
        <v>0</v>
      </c>
      <c r="Z45" s="261">
        <v>0</v>
      </c>
      <c r="AA45" s="261">
        <v>0</v>
      </c>
      <c r="AB45" s="255">
        <f t="shared" si="46"/>
        <v>0</v>
      </c>
      <c r="AC45" s="256">
        <f t="shared" si="47"/>
        <v>0</v>
      </c>
    </row>
    <row r="46" ht="15">
      <c r="A46" s="257" t="s">
        <v>449</v>
      </c>
      <c r="B46" s="258" t="s">
        <v>436</v>
      </c>
      <c r="C46" s="259">
        <v>0</v>
      </c>
      <c r="D46" s="256">
        <v>0</v>
      </c>
      <c r="E46" s="260">
        <f t="shared" si="52"/>
        <v>0</v>
      </c>
      <c r="F46" s="255">
        <v>0</v>
      </c>
      <c r="G46" s="261">
        <v>0</v>
      </c>
      <c r="H46" s="261">
        <v>0</v>
      </c>
      <c r="I46" s="261">
        <v>0</v>
      </c>
      <c r="J46" s="261">
        <v>0</v>
      </c>
      <c r="K46" s="261">
        <v>0</v>
      </c>
      <c r="L46" s="261">
        <v>0</v>
      </c>
      <c r="M46" s="261">
        <v>0</v>
      </c>
      <c r="N46" s="261">
        <v>0</v>
      </c>
      <c r="O46" s="261">
        <v>0</v>
      </c>
      <c r="P46" s="261">
        <v>0</v>
      </c>
      <c r="Q46" s="261">
        <v>0</v>
      </c>
      <c r="R46" s="261">
        <v>0</v>
      </c>
      <c r="S46" s="261">
        <v>0</v>
      </c>
      <c r="T46" s="261">
        <v>0</v>
      </c>
      <c r="U46" s="261">
        <v>0</v>
      </c>
      <c r="V46" s="261">
        <v>0</v>
      </c>
      <c r="W46" s="261">
        <v>0</v>
      </c>
      <c r="X46" s="261">
        <v>0</v>
      </c>
      <c r="Y46" s="261">
        <v>0</v>
      </c>
      <c r="Z46" s="261">
        <v>0</v>
      </c>
      <c r="AA46" s="261">
        <v>0</v>
      </c>
      <c r="AB46" s="255">
        <f t="shared" si="46"/>
        <v>0</v>
      </c>
      <c r="AC46" s="256">
        <f t="shared" si="47"/>
        <v>0</v>
      </c>
    </row>
    <row r="47" ht="30">
      <c r="A47" s="257" t="s">
        <v>450</v>
      </c>
      <c r="B47" s="258" t="s">
        <v>438</v>
      </c>
      <c r="C47" s="259">
        <v>0</v>
      </c>
      <c r="D47" s="256">
        <v>0</v>
      </c>
      <c r="E47" s="260">
        <f t="shared" si="52"/>
        <v>0</v>
      </c>
      <c r="F47" s="255">
        <v>0</v>
      </c>
      <c r="G47" s="261">
        <v>0</v>
      </c>
      <c r="H47" s="261">
        <v>0</v>
      </c>
      <c r="I47" s="261">
        <v>0</v>
      </c>
      <c r="J47" s="261">
        <v>0</v>
      </c>
      <c r="K47" s="261">
        <v>0</v>
      </c>
      <c r="L47" s="261">
        <v>0</v>
      </c>
      <c r="M47" s="261">
        <v>0</v>
      </c>
      <c r="N47" s="261">
        <v>0</v>
      </c>
      <c r="O47" s="261">
        <v>0</v>
      </c>
      <c r="P47" s="261">
        <v>0</v>
      </c>
      <c r="Q47" s="261">
        <v>0</v>
      </c>
      <c r="R47" s="261">
        <v>0</v>
      </c>
      <c r="S47" s="261">
        <v>0</v>
      </c>
      <c r="T47" s="261">
        <v>0</v>
      </c>
      <c r="U47" s="261">
        <v>0</v>
      </c>
      <c r="V47" s="261">
        <v>0</v>
      </c>
      <c r="W47" s="261">
        <v>0</v>
      </c>
      <c r="X47" s="261">
        <v>0</v>
      </c>
      <c r="Y47" s="261">
        <v>0</v>
      </c>
      <c r="Z47" s="261">
        <v>0</v>
      </c>
      <c r="AA47" s="261">
        <v>0</v>
      </c>
      <c r="AB47" s="255">
        <f t="shared" si="46"/>
        <v>0</v>
      </c>
      <c r="AC47" s="256">
        <f t="shared" si="47"/>
        <v>0</v>
      </c>
    </row>
    <row r="48" ht="30">
      <c r="A48" s="257" t="s">
        <v>451</v>
      </c>
      <c r="B48" s="258" t="s">
        <v>440</v>
      </c>
      <c r="C48" s="259">
        <v>0</v>
      </c>
      <c r="D48" s="256">
        <v>0</v>
      </c>
      <c r="E48" s="260">
        <f t="shared" si="52"/>
        <v>0</v>
      </c>
      <c r="F48" s="255">
        <v>0</v>
      </c>
      <c r="G48" s="261">
        <v>0</v>
      </c>
      <c r="H48" s="261">
        <v>0</v>
      </c>
      <c r="I48" s="261">
        <v>0</v>
      </c>
      <c r="J48" s="261">
        <v>0</v>
      </c>
      <c r="K48" s="261">
        <v>0</v>
      </c>
      <c r="L48" s="261">
        <v>0</v>
      </c>
      <c r="M48" s="261">
        <v>0</v>
      </c>
      <c r="N48" s="261">
        <v>0</v>
      </c>
      <c r="O48" s="261">
        <v>0</v>
      </c>
      <c r="P48" s="261">
        <v>0</v>
      </c>
      <c r="Q48" s="261">
        <v>0</v>
      </c>
      <c r="R48" s="261">
        <v>0</v>
      </c>
      <c r="S48" s="261">
        <v>0</v>
      </c>
      <c r="T48" s="261">
        <v>0</v>
      </c>
      <c r="U48" s="261">
        <v>0</v>
      </c>
      <c r="V48" s="261">
        <v>0</v>
      </c>
      <c r="W48" s="261">
        <v>0</v>
      </c>
      <c r="X48" s="261">
        <v>0</v>
      </c>
      <c r="Y48" s="261">
        <v>0</v>
      </c>
      <c r="Z48" s="261">
        <v>0</v>
      </c>
      <c r="AA48" s="261">
        <v>0</v>
      </c>
      <c r="AB48" s="255">
        <f t="shared" si="46"/>
        <v>0</v>
      </c>
      <c r="AC48" s="256">
        <f t="shared" si="47"/>
        <v>0</v>
      </c>
    </row>
    <row r="49" ht="15">
      <c r="A49" s="257" t="s">
        <v>452</v>
      </c>
      <c r="B49" s="258" t="s">
        <v>442</v>
      </c>
      <c r="C49" s="259">
        <v>0</v>
      </c>
      <c r="D49" s="256">
        <v>0</v>
      </c>
      <c r="E49" s="260">
        <f t="shared" si="52"/>
        <v>0</v>
      </c>
      <c r="F49" s="255">
        <v>0</v>
      </c>
      <c r="G49" s="261">
        <v>0</v>
      </c>
      <c r="H49" s="261">
        <v>0</v>
      </c>
      <c r="I49" s="261">
        <v>0</v>
      </c>
      <c r="J49" s="261">
        <v>0</v>
      </c>
      <c r="K49" s="261">
        <v>0</v>
      </c>
      <c r="L49" s="261">
        <v>0</v>
      </c>
      <c r="M49" s="261">
        <v>0</v>
      </c>
      <c r="N49" s="261">
        <v>0</v>
      </c>
      <c r="O49" s="261">
        <v>0</v>
      </c>
      <c r="P49" s="261">
        <v>0</v>
      </c>
      <c r="Q49" s="261">
        <v>0</v>
      </c>
      <c r="R49" s="261">
        <v>0</v>
      </c>
      <c r="S49" s="261">
        <v>0</v>
      </c>
      <c r="T49" s="261">
        <v>0</v>
      </c>
      <c r="U49" s="261">
        <v>0</v>
      </c>
      <c r="V49" s="261">
        <v>0</v>
      </c>
      <c r="W49" s="261">
        <v>0</v>
      </c>
      <c r="X49" s="261">
        <v>0</v>
      </c>
      <c r="Y49" s="261">
        <v>0</v>
      </c>
      <c r="Z49" s="261">
        <v>0</v>
      </c>
      <c r="AA49" s="261">
        <v>0</v>
      </c>
      <c r="AB49" s="255">
        <f t="shared" si="46"/>
        <v>0</v>
      </c>
      <c r="AC49" s="256">
        <f t="shared" si="47"/>
        <v>0</v>
      </c>
    </row>
    <row r="50" ht="15">
      <c r="A50" s="257" t="s">
        <v>453</v>
      </c>
      <c r="B50" s="263" t="s">
        <v>444</v>
      </c>
      <c r="C50" s="259">
        <f>C42</f>
        <v>1</v>
      </c>
      <c r="D50" s="256">
        <v>0</v>
      </c>
      <c r="E50" s="260">
        <f t="shared" si="52"/>
        <v>1</v>
      </c>
      <c r="F50" s="255">
        <v>0</v>
      </c>
      <c r="G50" s="261">
        <v>0</v>
      </c>
      <c r="H50" s="261">
        <v>1</v>
      </c>
      <c r="I50" s="261">
        <v>0</v>
      </c>
      <c r="J50" s="261">
        <v>1</v>
      </c>
      <c r="K50" s="261">
        <v>0</v>
      </c>
      <c r="L50" s="261">
        <v>0</v>
      </c>
      <c r="M50" s="261">
        <v>0</v>
      </c>
      <c r="N50" s="261">
        <v>0</v>
      </c>
      <c r="O50" s="261">
        <v>0</v>
      </c>
      <c r="P50" s="261">
        <v>0</v>
      </c>
      <c r="Q50" s="261">
        <v>0</v>
      </c>
      <c r="R50" s="261">
        <v>0</v>
      </c>
      <c r="S50" s="261">
        <v>0</v>
      </c>
      <c r="T50" s="261">
        <v>0</v>
      </c>
      <c r="U50" s="261">
        <v>0</v>
      </c>
      <c r="V50" s="261">
        <v>0</v>
      </c>
      <c r="W50" s="261">
        <v>0</v>
      </c>
      <c r="X50" s="261">
        <v>0</v>
      </c>
      <c r="Y50" s="261">
        <v>0</v>
      </c>
      <c r="Z50" s="261">
        <v>0</v>
      </c>
      <c r="AA50" s="261">
        <v>0</v>
      </c>
      <c r="AB50" s="255">
        <f t="shared" si="46"/>
        <v>1</v>
      </c>
      <c r="AC50" s="256">
        <f t="shared" si="47"/>
        <v>1</v>
      </c>
    </row>
    <row r="51" ht="30">
      <c r="A51" s="252" t="s">
        <v>27</v>
      </c>
      <c r="B51" s="253" t="s">
        <v>454</v>
      </c>
      <c r="C51" s="259">
        <v>0</v>
      </c>
      <c r="D51" s="256">
        <v>0</v>
      </c>
      <c r="E51" s="260">
        <f t="shared" si="52"/>
        <v>0</v>
      </c>
      <c r="F51" s="255">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255">
        <f t="shared" si="46"/>
        <v>0</v>
      </c>
      <c r="AC51" s="256">
        <f t="shared" si="47"/>
        <v>0</v>
      </c>
    </row>
    <row r="52" ht="15">
      <c r="A52" s="257" t="s">
        <v>455</v>
      </c>
      <c r="B52" s="258" t="s">
        <v>456</v>
      </c>
      <c r="C52" s="259">
        <f>C30</f>
        <v>43.007892249999998</v>
      </c>
      <c r="D52" s="256">
        <v>0</v>
      </c>
      <c r="E52" s="260">
        <f t="shared" si="52"/>
        <v>43.007892249999998</v>
      </c>
      <c r="F52" s="255">
        <f t="shared" si="49"/>
        <v>1.8598897099999974</v>
      </c>
      <c r="G52" s="261">
        <v>0</v>
      </c>
      <c r="H52" s="261">
        <v>43.007892249999998</v>
      </c>
      <c r="I52" s="261">
        <v>0</v>
      </c>
      <c r="J52" s="261">
        <v>41.14800254</v>
      </c>
      <c r="K52" s="261">
        <v>0</v>
      </c>
      <c r="L52" s="261">
        <v>0</v>
      </c>
      <c r="M52" s="261">
        <v>0</v>
      </c>
      <c r="N52" s="261">
        <v>0</v>
      </c>
      <c r="O52" s="261">
        <v>0</v>
      </c>
      <c r="P52" s="261">
        <v>0</v>
      </c>
      <c r="Q52" s="261">
        <v>0</v>
      </c>
      <c r="R52" s="261">
        <v>0</v>
      </c>
      <c r="S52" s="261">
        <v>0</v>
      </c>
      <c r="T52" s="261">
        <v>0</v>
      </c>
      <c r="U52" s="261">
        <v>0</v>
      </c>
      <c r="V52" s="261">
        <v>0</v>
      </c>
      <c r="W52" s="261">
        <v>0</v>
      </c>
      <c r="X52" s="261">
        <v>0</v>
      </c>
      <c r="Y52" s="261">
        <v>0</v>
      </c>
      <c r="Z52" s="261">
        <v>0</v>
      </c>
      <c r="AA52" s="261">
        <v>0</v>
      </c>
      <c r="AB52" s="255">
        <f t="shared" si="46"/>
        <v>43.007892249999998</v>
      </c>
      <c r="AC52" s="256">
        <f t="shared" si="47"/>
        <v>41.14800254</v>
      </c>
    </row>
    <row r="53" ht="15">
      <c r="A53" s="257" t="s">
        <v>457</v>
      </c>
      <c r="B53" s="258" t="s">
        <v>458</v>
      </c>
      <c r="C53" s="259">
        <v>0</v>
      </c>
      <c r="D53" s="256">
        <v>0</v>
      </c>
      <c r="E53" s="260">
        <f t="shared" si="52"/>
        <v>0</v>
      </c>
      <c r="F53" s="255">
        <f t="shared" si="49"/>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55">
        <f t="shared" si="46"/>
        <v>0</v>
      </c>
      <c r="AC53" s="256">
        <f t="shared" si="47"/>
        <v>0</v>
      </c>
    </row>
    <row r="54" ht="15">
      <c r="A54" s="257" t="s">
        <v>459</v>
      </c>
      <c r="B54" s="263" t="s">
        <v>460</v>
      </c>
      <c r="C54" s="259">
        <v>0</v>
      </c>
      <c r="D54" s="256">
        <v>0</v>
      </c>
      <c r="E54" s="260">
        <f t="shared" si="52"/>
        <v>0</v>
      </c>
      <c r="F54" s="255">
        <f t="shared" si="49"/>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55">
        <f t="shared" si="46"/>
        <v>0</v>
      </c>
      <c r="AC54" s="256">
        <f t="shared" si="47"/>
        <v>0</v>
      </c>
    </row>
    <row r="55" ht="15">
      <c r="A55" s="257" t="s">
        <v>461</v>
      </c>
      <c r="B55" s="263" t="s">
        <v>462</v>
      </c>
      <c r="C55" s="259">
        <v>0</v>
      </c>
      <c r="D55" s="256">
        <v>0</v>
      </c>
      <c r="E55" s="260">
        <f t="shared" si="52"/>
        <v>0</v>
      </c>
      <c r="F55" s="255">
        <f t="shared" si="49"/>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55">
        <f t="shared" si="46"/>
        <v>0</v>
      </c>
      <c r="AC55" s="256">
        <f t="shared" si="47"/>
        <v>0</v>
      </c>
    </row>
    <row r="56" ht="15">
      <c r="A56" s="257" t="s">
        <v>463</v>
      </c>
      <c r="B56" s="263" t="s">
        <v>464</v>
      </c>
      <c r="C56" s="259">
        <v>0</v>
      </c>
      <c r="D56" s="256">
        <v>0</v>
      </c>
      <c r="E56" s="260">
        <f t="shared" si="52"/>
        <v>0</v>
      </c>
      <c r="F56" s="255">
        <f t="shared" si="49"/>
        <v>0</v>
      </c>
      <c r="G56" s="261">
        <v>0</v>
      </c>
      <c r="H56" s="261">
        <v>0</v>
      </c>
      <c r="I56" s="261">
        <v>0</v>
      </c>
      <c r="J56" s="261">
        <v>0</v>
      </c>
      <c r="K56" s="261">
        <v>0</v>
      </c>
      <c r="L56" s="261">
        <v>0</v>
      </c>
      <c r="M56" s="261">
        <v>0</v>
      </c>
      <c r="N56" s="261">
        <v>0</v>
      </c>
      <c r="O56" s="261">
        <v>0</v>
      </c>
      <c r="P56" s="261">
        <v>0</v>
      </c>
      <c r="Q56" s="261">
        <v>0</v>
      </c>
      <c r="R56" s="261">
        <v>0</v>
      </c>
      <c r="S56" s="261">
        <v>0</v>
      </c>
      <c r="T56" s="261">
        <v>0</v>
      </c>
      <c r="U56" s="261">
        <v>0</v>
      </c>
      <c r="V56" s="261">
        <v>0</v>
      </c>
      <c r="W56" s="261">
        <v>0</v>
      </c>
      <c r="X56" s="261">
        <v>0</v>
      </c>
      <c r="Y56" s="261">
        <v>0</v>
      </c>
      <c r="Z56" s="261">
        <v>0</v>
      </c>
      <c r="AA56" s="261">
        <v>0</v>
      </c>
      <c r="AB56" s="255">
        <f t="shared" si="46"/>
        <v>0</v>
      </c>
      <c r="AC56" s="256">
        <f t="shared" si="47"/>
        <v>0</v>
      </c>
    </row>
    <row r="57" ht="15">
      <c r="A57" s="257" t="s">
        <v>465</v>
      </c>
      <c r="B57" s="263" t="s">
        <v>444</v>
      </c>
      <c r="C57" s="259">
        <f>C50</f>
        <v>1</v>
      </c>
      <c r="D57" s="256">
        <v>0</v>
      </c>
      <c r="E57" s="260">
        <f t="shared" si="52"/>
        <v>1</v>
      </c>
      <c r="F57" s="255">
        <f t="shared" si="49"/>
        <v>0</v>
      </c>
      <c r="G57" s="261">
        <v>0</v>
      </c>
      <c r="H57" s="261">
        <v>1</v>
      </c>
      <c r="I57" s="261">
        <v>0</v>
      </c>
      <c r="J57" s="261">
        <v>1</v>
      </c>
      <c r="K57" s="261">
        <v>0</v>
      </c>
      <c r="L57" s="261">
        <v>0</v>
      </c>
      <c r="M57" s="261">
        <v>0</v>
      </c>
      <c r="N57" s="261">
        <v>0</v>
      </c>
      <c r="O57" s="261">
        <v>0</v>
      </c>
      <c r="P57" s="261">
        <v>0</v>
      </c>
      <c r="Q57" s="261">
        <v>0</v>
      </c>
      <c r="R57" s="261">
        <v>0</v>
      </c>
      <c r="S57" s="261">
        <v>0</v>
      </c>
      <c r="T57" s="261">
        <v>0</v>
      </c>
      <c r="U57" s="261">
        <v>0</v>
      </c>
      <c r="V57" s="261">
        <v>0</v>
      </c>
      <c r="W57" s="261">
        <v>0</v>
      </c>
      <c r="X57" s="261">
        <v>0</v>
      </c>
      <c r="Y57" s="261">
        <v>0</v>
      </c>
      <c r="Z57" s="261">
        <v>0</v>
      </c>
      <c r="AA57" s="261">
        <v>0</v>
      </c>
      <c r="AB57" s="255">
        <f t="shared" si="46"/>
        <v>1</v>
      </c>
      <c r="AC57" s="256">
        <f t="shared" si="47"/>
        <v>1</v>
      </c>
    </row>
    <row r="58" ht="30">
      <c r="A58" s="252" t="s">
        <v>30</v>
      </c>
      <c r="B58" s="264" t="s">
        <v>466</v>
      </c>
      <c r="C58" s="259">
        <v>0</v>
      </c>
      <c r="D58" s="256">
        <v>0</v>
      </c>
      <c r="E58" s="260">
        <f t="shared" si="52"/>
        <v>0</v>
      </c>
      <c r="F58" s="255">
        <f t="shared" si="49"/>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255">
        <f t="shared" si="46"/>
        <v>0</v>
      </c>
      <c r="AC58" s="256">
        <f t="shared" si="47"/>
        <v>0</v>
      </c>
    </row>
    <row r="59" ht="15">
      <c r="A59" s="252" t="s">
        <v>33</v>
      </c>
      <c r="B59" s="253" t="s">
        <v>467</v>
      </c>
      <c r="C59" s="259">
        <v>0</v>
      </c>
      <c r="D59" s="256">
        <v>0</v>
      </c>
      <c r="E59" s="260">
        <f t="shared" si="52"/>
        <v>0</v>
      </c>
      <c r="F59" s="255">
        <f t="shared" si="49"/>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255">
        <f t="shared" si="46"/>
        <v>0</v>
      </c>
      <c r="AC59" s="256">
        <f t="shared" si="47"/>
        <v>0</v>
      </c>
    </row>
    <row r="60" ht="15">
      <c r="A60" s="257" t="s">
        <v>468</v>
      </c>
      <c r="B60" s="265" t="s">
        <v>447</v>
      </c>
      <c r="C60" s="259">
        <v>0</v>
      </c>
      <c r="D60" s="256">
        <v>0</v>
      </c>
      <c r="E60" s="260">
        <f t="shared" si="52"/>
        <v>0</v>
      </c>
      <c r="F60" s="255">
        <f t="shared" si="49"/>
        <v>0</v>
      </c>
      <c r="G60" s="261">
        <v>0</v>
      </c>
      <c r="H60" s="261">
        <v>0</v>
      </c>
      <c r="I60" s="261">
        <v>0</v>
      </c>
      <c r="J60" s="261">
        <v>0</v>
      </c>
      <c r="K60" s="261">
        <v>0</v>
      </c>
      <c r="L60" s="261">
        <v>0</v>
      </c>
      <c r="M60" s="261">
        <v>0</v>
      </c>
      <c r="N60" s="261">
        <v>0</v>
      </c>
      <c r="O60" s="261">
        <v>0</v>
      </c>
      <c r="P60" s="261">
        <v>0</v>
      </c>
      <c r="Q60" s="261">
        <v>0</v>
      </c>
      <c r="R60" s="261">
        <v>0</v>
      </c>
      <c r="S60" s="261">
        <v>0</v>
      </c>
      <c r="T60" s="261">
        <v>0</v>
      </c>
      <c r="U60" s="261">
        <v>0</v>
      </c>
      <c r="V60" s="261">
        <v>0</v>
      </c>
      <c r="W60" s="261">
        <v>0</v>
      </c>
      <c r="X60" s="261">
        <v>0</v>
      </c>
      <c r="Y60" s="261">
        <v>0</v>
      </c>
      <c r="Z60" s="261">
        <v>0</v>
      </c>
      <c r="AA60" s="261">
        <v>0</v>
      </c>
      <c r="AB60" s="255">
        <f t="shared" si="46"/>
        <v>0</v>
      </c>
      <c r="AC60" s="256">
        <f t="shared" si="47"/>
        <v>0</v>
      </c>
    </row>
    <row r="61" ht="15">
      <c r="A61" s="257" t="s">
        <v>469</v>
      </c>
      <c r="B61" s="265" t="s">
        <v>434</v>
      </c>
      <c r="C61" s="259">
        <v>0</v>
      </c>
      <c r="D61" s="256">
        <v>0</v>
      </c>
      <c r="E61" s="260">
        <f t="shared" si="52"/>
        <v>0</v>
      </c>
      <c r="F61" s="255">
        <f t="shared" si="49"/>
        <v>0</v>
      </c>
      <c r="G61" s="261">
        <v>0</v>
      </c>
      <c r="H61" s="261">
        <v>0</v>
      </c>
      <c r="I61" s="261">
        <v>0</v>
      </c>
      <c r="J61" s="261">
        <v>0</v>
      </c>
      <c r="K61" s="261">
        <v>0</v>
      </c>
      <c r="L61" s="261">
        <v>0</v>
      </c>
      <c r="M61" s="261">
        <v>0</v>
      </c>
      <c r="N61" s="261">
        <v>0</v>
      </c>
      <c r="O61" s="261">
        <v>0</v>
      </c>
      <c r="P61" s="261">
        <v>0</v>
      </c>
      <c r="Q61" s="261">
        <v>0</v>
      </c>
      <c r="R61" s="261">
        <v>0</v>
      </c>
      <c r="S61" s="261">
        <v>0</v>
      </c>
      <c r="T61" s="261">
        <v>0</v>
      </c>
      <c r="U61" s="261">
        <v>0</v>
      </c>
      <c r="V61" s="261">
        <v>0</v>
      </c>
      <c r="W61" s="261">
        <v>0</v>
      </c>
      <c r="X61" s="261">
        <v>0</v>
      </c>
      <c r="Y61" s="261">
        <v>0</v>
      </c>
      <c r="Z61" s="261">
        <v>0</v>
      </c>
      <c r="AA61" s="261">
        <v>0</v>
      </c>
      <c r="AB61" s="255">
        <f t="shared" si="46"/>
        <v>0</v>
      </c>
      <c r="AC61" s="256">
        <f t="shared" si="47"/>
        <v>0</v>
      </c>
    </row>
    <row r="62" ht="15">
      <c r="A62" s="257" t="s">
        <v>470</v>
      </c>
      <c r="B62" s="265" t="s">
        <v>436</v>
      </c>
      <c r="C62" s="259">
        <v>0</v>
      </c>
      <c r="D62" s="256">
        <v>0</v>
      </c>
      <c r="E62" s="260">
        <f t="shared" si="52"/>
        <v>0</v>
      </c>
      <c r="F62" s="255">
        <f t="shared" si="49"/>
        <v>0</v>
      </c>
      <c r="G62" s="261">
        <v>0</v>
      </c>
      <c r="H62" s="261">
        <v>0</v>
      </c>
      <c r="I62" s="261">
        <v>0</v>
      </c>
      <c r="J62" s="261">
        <v>0</v>
      </c>
      <c r="K62" s="261">
        <v>0</v>
      </c>
      <c r="L62" s="261">
        <v>0</v>
      </c>
      <c r="M62" s="261">
        <v>0</v>
      </c>
      <c r="N62" s="261">
        <v>0</v>
      </c>
      <c r="O62" s="261">
        <v>0</v>
      </c>
      <c r="P62" s="261">
        <v>0</v>
      </c>
      <c r="Q62" s="261">
        <v>0</v>
      </c>
      <c r="R62" s="261">
        <v>0</v>
      </c>
      <c r="S62" s="261">
        <v>0</v>
      </c>
      <c r="T62" s="261">
        <v>0</v>
      </c>
      <c r="U62" s="261">
        <v>0</v>
      </c>
      <c r="V62" s="261">
        <v>0</v>
      </c>
      <c r="W62" s="261">
        <v>0</v>
      </c>
      <c r="X62" s="261">
        <v>0</v>
      </c>
      <c r="Y62" s="261">
        <v>0</v>
      </c>
      <c r="Z62" s="261">
        <v>0</v>
      </c>
      <c r="AA62" s="261">
        <v>0</v>
      </c>
      <c r="AB62" s="255">
        <f t="shared" si="46"/>
        <v>0</v>
      </c>
      <c r="AC62" s="256">
        <f t="shared" si="47"/>
        <v>0</v>
      </c>
    </row>
    <row r="63" ht="15">
      <c r="A63" s="257" t="s">
        <v>471</v>
      </c>
      <c r="B63" s="265" t="s">
        <v>472</v>
      </c>
      <c r="C63" s="259">
        <v>0</v>
      </c>
      <c r="D63" s="256">
        <v>0</v>
      </c>
      <c r="E63" s="260">
        <f t="shared" si="52"/>
        <v>0</v>
      </c>
      <c r="F63" s="255">
        <f t="shared" si="49"/>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55">
        <f t="shared" si="46"/>
        <v>0</v>
      </c>
      <c r="AC63" s="256">
        <f t="shared" si="47"/>
        <v>0</v>
      </c>
    </row>
    <row r="64" ht="15">
      <c r="A64" s="257" t="s">
        <v>473</v>
      </c>
      <c r="B64" s="263" t="s">
        <v>474</v>
      </c>
      <c r="C64" s="259">
        <v>0</v>
      </c>
      <c r="D64" s="256">
        <v>0</v>
      </c>
      <c r="E64" s="260">
        <f t="shared" si="52"/>
        <v>0</v>
      </c>
      <c r="F64" s="255">
        <f t="shared" si="49"/>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55">
        <f t="shared" si="46"/>
        <v>0</v>
      </c>
      <c r="AC64" s="256">
        <f t="shared" si="47"/>
        <v>0</v>
      </c>
    </row>
    <row r="65">
      <c r="A65" s="266"/>
      <c r="B65" s="267"/>
      <c r="C65" s="267"/>
      <c r="D65" s="267"/>
      <c r="E65" s="267"/>
      <c r="F65" s="267"/>
      <c r="G65" s="267"/>
      <c r="H65" s="267"/>
      <c r="I65" s="267"/>
      <c r="J65" s="267"/>
      <c r="K65" s="267"/>
      <c r="L65" s="267"/>
      <c r="M65" s="267"/>
      <c r="N65" s="267"/>
      <c r="O65" s="267"/>
      <c r="P65" s="267"/>
      <c r="Q65" s="267"/>
      <c r="R65" s="267"/>
      <c r="S65" s="267"/>
      <c r="T65" s="266"/>
      <c r="U65" s="266"/>
      <c r="V65" s="215"/>
      <c r="W65" s="215"/>
      <c r="X65" s="215"/>
      <c r="Y65" s="215"/>
      <c r="Z65" s="215"/>
      <c r="AA65" s="215"/>
      <c r="AB65" s="215"/>
    </row>
    <row r="66" ht="54" customHeight="1">
      <c r="A66" s="215"/>
      <c r="B66" s="218"/>
      <c r="C66" s="218"/>
      <c r="D66" s="218"/>
      <c r="E66" s="218"/>
      <c r="F66" s="218"/>
      <c r="G66" s="218"/>
      <c r="H66" s="218"/>
      <c r="I66" s="218"/>
      <c r="J66" s="218"/>
      <c r="K66" s="218"/>
      <c r="L66" s="218"/>
      <c r="M66" s="218"/>
      <c r="N66" s="218"/>
      <c r="O66" s="218"/>
      <c r="P66" s="218"/>
      <c r="Q66" s="218"/>
      <c r="R66" s="218"/>
      <c r="S66" s="218"/>
      <c r="T66" s="268"/>
      <c r="U66" s="268"/>
      <c r="V66" s="268"/>
      <c r="W66" s="268"/>
      <c r="X66" s="268"/>
      <c r="Y66" s="268"/>
      <c r="Z66" s="268"/>
      <c r="AA66" s="268"/>
      <c r="AB66" s="268"/>
    </row>
    <row r="67">
      <c r="A67" s="215"/>
      <c r="B67" s="215"/>
      <c r="C67" s="215"/>
      <c r="D67" s="215"/>
      <c r="E67" s="215"/>
      <c r="F67" s="215"/>
      <c r="T67" s="215"/>
      <c r="U67" s="215"/>
      <c r="V67" s="215"/>
      <c r="W67" s="215"/>
      <c r="X67" s="215"/>
      <c r="Y67" s="215"/>
      <c r="Z67" s="215"/>
      <c r="AA67" s="215"/>
      <c r="AB67" s="215"/>
    </row>
    <row r="68" ht="50.25" customHeight="1">
      <c r="A68" s="215"/>
      <c r="B68" s="218"/>
      <c r="C68" s="218"/>
      <c r="D68" s="218"/>
      <c r="E68" s="218"/>
      <c r="F68" s="218"/>
      <c r="G68" s="218"/>
      <c r="H68" s="218"/>
      <c r="I68" s="218"/>
      <c r="J68" s="218"/>
      <c r="K68" s="218"/>
      <c r="L68" s="218"/>
      <c r="M68" s="218"/>
      <c r="N68" s="218"/>
      <c r="O68" s="218"/>
      <c r="P68" s="218"/>
      <c r="Q68" s="218"/>
      <c r="R68" s="218"/>
      <c r="S68" s="218"/>
      <c r="T68" s="215"/>
      <c r="U68" s="215"/>
      <c r="V68" s="215"/>
      <c r="W68" s="215"/>
      <c r="X68" s="215"/>
      <c r="Y68" s="215"/>
      <c r="Z68" s="215"/>
      <c r="AA68" s="215"/>
      <c r="AB68" s="215"/>
    </row>
    <row r="69">
      <c r="A69" s="215"/>
      <c r="B69" s="215"/>
      <c r="C69" s="215"/>
      <c r="D69" s="215"/>
      <c r="E69" s="215"/>
      <c r="F69" s="215"/>
      <c r="T69" s="215"/>
      <c r="U69" s="215"/>
      <c r="V69" s="215"/>
      <c r="W69" s="215"/>
      <c r="X69" s="215"/>
      <c r="Y69" s="215"/>
      <c r="Z69" s="215"/>
      <c r="AA69" s="215"/>
      <c r="AB69" s="215"/>
    </row>
    <row r="70" ht="36.75" customHeight="1">
      <c r="A70" s="215"/>
      <c r="B70" s="218"/>
      <c r="C70" s="218"/>
      <c r="D70" s="218"/>
      <c r="E70" s="218"/>
      <c r="F70" s="218"/>
      <c r="G70" s="218"/>
      <c r="H70" s="218"/>
      <c r="I70" s="218"/>
      <c r="J70" s="218"/>
      <c r="K70" s="218"/>
      <c r="L70" s="218"/>
      <c r="M70" s="218"/>
      <c r="N70" s="218"/>
      <c r="O70" s="218"/>
      <c r="P70" s="218"/>
      <c r="Q70" s="218"/>
      <c r="R70" s="218"/>
      <c r="S70" s="218"/>
      <c r="T70" s="215"/>
      <c r="U70" s="215"/>
      <c r="V70" s="215"/>
      <c r="W70" s="215"/>
      <c r="X70" s="215"/>
      <c r="Y70" s="215"/>
      <c r="Z70" s="215"/>
      <c r="AA70" s="215"/>
      <c r="AB70" s="215"/>
    </row>
    <row r="71">
      <c r="A71" s="215"/>
      <c r="B71" s="215"/>
      <c r="C71" s="215"/>
      <c r="D71" s="215"/>
      <c r="E71" s="215"/>
      <c r="F71" s="215"/>
      <c r="T71" s="215"/>
      <c r="U71" s="215"/>
      <c r="V71" s="269"/>
      <c r="W71" s="215"/>
      <c r="X71" s="215"/>
      <c r="Y71" s="215"/>
      <c r="Z71" s="215"/>
      <c r="AA71" s="215"/>
      <c r="AB71" s="215"/>
    </row>
    <row r="72" ht="51" customHeight="1">
      <c r="A72" s="215"/>
      <c r="B72" s="218"/>
      <c r="C72" s="218"/>
      <c r="D72" s="218"/>
      <c r="E72" s="218"/>
      <c r="F72" s="218"/>
      <c r="G72" s="218"/>
      <c r="H72" s="218"/>
      <c r="I72" s="218"/>
      <c r="J72" s="218"/>
      <c r="K72" s="218"/>
      <c r="L72" s="218"/>
      <c r="M72" s="218"/>
      <c r="N72" s="218"/>
      <c r="O72" s="218"/>
      <c r="P72" s="218"/>
      <c r="Q72" s="218"/>
      <c r="R72" s="218"/>
      <c r="S72" s="218"/>
      <c r="T72" s="215"/>
      <c r="U72" s="215"/>
      <c r="V72" s="269"/>
      <c r="W72" s="215"/>
      <c r="X72" s="215"/>
      <c r="Y72" s="215"/>
      <c r="Z72" s="215"/>
      <c r="AA72" s="215"/>
      <c r="AB72" s="215"/>
    </row>
    <row r="73" ht="32.25" customHeight="1">
      <c r="A73" s="215"/>
      <c r="B73" s="218"/>
      <c r="C73" s="218"/>
      <c r="D73" s="218"/>
      <c r="E73" s="218"/>
      <c r="F73" s="218"/>
      <c r="G73" s="218"/>
      <c r="H73" s="218"/>
      <c r="I73" s="218"/>
      <c r="J73" s="218"/>
      <c r="K73" s="218"/>
      <c r="L73" s="218"/>
      <c r="M73" s="218"/>
      <c r="N73" s="218"/>
      <c r="O73" s="218"/>
      <c r="P73" s="218"/>
      <c r="Q73" s="218"/>
      <c r="R73" s="218"/>
      <c r="S73" s="218"/>
      <c r="T73" s="215"/>
      <c r="U73" s="215"/>
      <c r="V73" s="215"/>
      <c r="W73" s="215"/>
      <c r="X73" s="215"/>
      <c r="Y73" s="215"/>
      <c r="Z73" s="215"/>
      <c r="AA73" s="215"/>
      <c r="AB73" s="215"/>
    </row>
    <row r="74" ht="51.75" customHeight="1">
      <c r="A74" s="215"/>
      <c r="B74" s="218"/>
      <c r="C74" s="218"/>
      <c r="D74" s="218"/>
      <c r="E74" s="218"/>
      <c r="F74" s="218"/>
      <c r="G74" s="218"/>
      <c r="H74" s="218"/>
      <c r="I74" s="218"/>
      <c r="J74" s="218"/>
      <c r="K74" s="218"/>
      <c r="L74" s="218"/>
      <c r="M74" s="218"/>
      <c r="N74" s="218"/>
      <c r="O74" s="218"/>
      <c r="P74" s="218"/>
      <c r="Q74" s="218"/>
      <c r="R74" s="218"/>
      <c r="S74" s="218"/>
      <c r="T74" s="215"/>
      <c r="U74" s="215"/>
      <c r="V74" s="215"/>
      <c r="W74" s="215"/>
      <c r="X74" s="215"/>
      <c r="Y74" s="215"/>
      <c r="Z74" s="215"/>
      <c r="AA74" s="215"/>
      <c r="AB74" s="215"/>
    </row>
    <row r="75" ht="21.75" customHeight="1">
      <c r="A75" s="215"/>
      <c r="B75" s="270"/>
      <c r="C75" s="270"/>
      <c r="D75" s="270"/>
      <c r="E75" s="270"/>
      <c r="F75" s="270"/>
      <c r="G75" s="270"/>
      <c r="H75" s="270"/>
      <c r="I75" s="270"/>
      <c r="J75" s="270"/>
      <c r="K75" s="270"/>
      <c r="L75" s="270"/>
      <c r="M75" s="270"/>
      <c r="N75" s="270"/>
      <c r="O75" s="270"/>
      <c r="P75" s="270"/>
      <c r="Q75" s="270"/>
      <c r="R75" s="270"/>
      <c r="S75" s="270"/>
      <c r="T75" s="215"/>
      <c r="U75" s="215"/>
      <c r="V75" s="215"/>
      <c r="W75" s="215"/>
      <c r="X75" s="215"/>
      <c r="Y75" s="215"/>
      <c r="Z75" s="215"/>
      <c r="AA75" s="215"/>
      <c r="AB75" s="215"/>
    </row>
    <row r="76" ht="23.25" customHeight="1">
      <c r="A76" s="215"/>
      <c r="B76" s="215"/>
      <c r="C76" s="215"/>
      <c r="D76" s="215"/>
      <c r="E76" s="215"/>
      <c r="F76" s="215"/>
      <c r="T76" s="215"/>
      <c r="U76" s="215"/>
      <c r="V76" s="215"/>
      <c r="W76" s="215"/>
      <c r="X76" s="215"/>
      <c r="Y76" s="215"/>
      <c r="Z76" s="215"/>
      <c r="AA76" s="215"/>
      <c r="AB76" s="215"/>
    </row>
    <row r="77" ht="18.75" customHeight="1">
      <c r="A77" s="215"/>
      <c r="B77" s="267"/>
      <c r="C77" s="267"/>
      <c r="D77" s="267"/>
      <c r="E77" s="267"/>
      <c r="F77" s="267"/>
      <c r="G77" s="267"/>
      <c r="H77" s="267"/>
      <c r="I77" s="267"/>
      <c r="J77" s="267"/>
      <c r="K77" s="267"/>
      <c r="L77" s="267"/>
      <c r="M77" s="267"/>
      <c r="N77" s="267"/>
      <c r="O77" s="267"/>
      <c r="P77" s="267"/>
      <c r="Q77" s="267"/>
      <c r="R77" s="267"/>
      <c r="S77" s="267"/>
      <c r="T77" s="215"/>
      <c r="U77" s="215"/>
      <c r="V77" s="215"/>
      <c r="W77" s="215"/>
      <c r="X77" s="215"/>
      <c r="Y77" s="215"/>
      <c r="Z77" s="215"/>
      <c r="AA77" s="215"/>
      <c r="AB77" s="215"/>
    </row>
    <row r="78">
      <c r="A78" s="215"/>
      <c r="B78" s="215"/>
      <c r="C78" s="215"/>
      <c r="D78" s="215"/>
      <c r="E78" s="215"/>
      <c r="F78" s="215"/>
      <c r="T78" s="215"/>
      <c r="U78" s="215"/>
      <c r="V78" s="215"/>
      <c r="W78" s="215"/>
      <c r="X78" s="215"/>
      <c r="Y78" s="215"/>
      <c r="Z78" s="215"/>
      <c r="AA78" s="215"/>
      <c r="AB78" s="215"/>
    </row>
    <row r="79">
      <c r="A79" s="215"/>
      <c r="B79" s="215"/>
      <c r="C79" s="215"/>
      <c r="D79" s="215"/>
      <c r="E79" s="215"/>
      <c r="F79" s="215"/>
      <c r="T79" s="215"/>
      <c r="U79" s="215"/>
      <c r="V79" s="215"/>
      <c r="W79" s="215"/>
      <c r="X79" s="215"/>
      <c r="Y79" s="215"/>
      <c r="Z79" s="215"/>
      <c r="AA79" s="215"/>
      <c r="AB79" s="215"/>
    </row>
    <row r="80">
      <c r="G80" s="215"/>
      <c r="H80" s="215"/>
      <c r="I80" s="215"/>
      <c r="J80" s="215"/>
      <c r="K80" s="215"/>
      <c r="L80" s="215"/>
      <c r="M80" s="215"/>
      <c r="N80" s="215"/>
      <c r="O80" s="215"/>
      <c r="P80" s="215"/>
      <c r="Q80" s="215"/>
      <c r="R80" s="215"/>
      <c r="S80" s="215"/>
    </row>
    <row r="81">
      <c r="G81" s="215"/>
      <c r="H81" s="215"/>
      <c r="I81" s="215"/>
      <c r="J81" s="215"/>
      <c r="K81" s="215"/>
      <c r="L81" s="215"/>
      <c r="M81" s="215"/>
      <c r="N81" s="215"/>
      <c r="O81" s="215"/>
      <c r="P81" s="215"/>
      <c r="Q81" s="215"/>
      <c r="R81" s="215"/>
      <c r="S81" s="215"/>
    </row>
    <row r="82">
      <c r="G82" s="215"/>
      <c r="H82" s="215"/>
      <c r="I82" s="215"/>
      <c r="J82" s="215"/>
      <c r="K82" s="215"/>
      <c r="L82" s="215"/>
      <c r="M82" s="215"/>
      <c r="N82" s="215"/>
      <c r="O82" s="215"/>
      <c r="P82" s="215"/>
      <c r="Q82" s="215"/>
      <c r="R82" s="215"/>
      <c r="S82" s="215"/>
    </row>
    <row r="83">
      <c r="G83" s="215"/>
      <c r="H83" s="215"/>
      <c r="I83" s="215"/>
      <c r="J83" s="215"/>
      <c r="K83" s="215"/>
      <c r="L83" s="215"/>
      <c r="M83" s="215"/>
      <c r="N83" s="215"/>
      <c r="O83" s="215"/>
      <c r="P83" s="215"/>
      <c r="Q83" s="215"/>
      <c r="R83" s="215"/>
      <c r="S83" s="215"/>
    </row>
    <row r="84">
      <c r="G84" s="215"/>
      <c r="H84" s="215"/>
      <c r="I84" s="215"/>
      <c r="J84" s="215"/>
      <c r="K84" s="215"/>
      <c r="L84" s="215"/>
      <c r="M84" s="215"/>
      <c r="N84" s="215"/>
      <c r="O84" s="215"/>
      <c r="P84" s="215"/>
      <c r="Q84" s="215"/>
      <c r="R84" s="215"/>
      <c r="S84" s="215"/>
    </row>
    <row r="85">
      <c r="G85" s="215"/>
      <c r="H85" s="215"/>
      <c r="I85" s="215"/>
      <c r="J85" s="215"/>
      <c r="K85" s="215"/>
      <c r="L85" s="215"/>
      <c r="M85" s="215"/>
      <c r="N85" s="215"/>
      <c r="O85" s="215"/>
      <c r="P85" s="215"/>
      <c r="Q85" s="215"/>
      <c r="R85" s="215"/>
      <c r="S85" s="215"/>
    </row>
    <row r="86">
      <c r="G86" s="215"/>
      <c r="H86" s="215"/>
      <c r="I86" s="215"/>
      <c r="J86" s="215"/>
      <c r="K86" s="215"/>
      <c r="L86" s="215"/>
      <c r="M86" s="215"/>
      <c r="N86" s="215"/>
      <c r="O86" s="215"/>
      <c r="P86" s="215"/>
      <c r="Q86" s="215"/>
      <c r="R86" s="215"/>
      <c r="S86" s="215"/>
    </row>
    <row r="87">
      <c r="G87" s="215"/>
      <c r="H87" s="215"/>
      <c r="I87" s="215"/>
      <c r="J87" s="215"/>
      <c r="K87" s="215"/>
      <c r="L87" s="215"/>
      <c r="M87" s="215"/>
      <c r="N87" s="215"/>
      <c r="O87" s="215"/>
      <c r="P87" s="215"/>
      <c r="Q87" s="215"/>
      <c r="R87" s="215"/>
      <c r="S87" s="215"/>
    </row>
    <row r="88">
      <c r="G88" s="215"/>
      <c r="H88" s="215"/>
      <c r="I88" s="215"/>
      <c r="J88" s="215"/>
      <c r="K88" s="215"/>
      <c r="L88" s="215"/>
      <c r="M88" s="215"/>
      <c r="N88" s="215"/>
      <c r="O88" s="215"/>
      <c r="P88" s="215"/>
      <c r="Q88" s="215"/>
      <c r="R88" s="215"/>
      <c r="S88" s="215"/>
    </row>
    <row r="89">
      <c r="G89" s="215"/>
      <c r="H89" s="215"/>
      <c r="I89" s="215"/>
      <c r="J89" s="215"/>
      <c r="K89" s="215"/>
      <c r="L89" s="215"/>
      <c r="M89" s="215"/>
      <c r="N89" s="215"/>
      <c r="O89" s="215"/>
      <c r="P89" s="215"/>
      <c r="Q89" s="215"/>
      <c r="R89" s="215"/>
      <c r="S89" s="215"/>
    </row>
    <row r="90">
      <c r="G90" s="215"/>
      <c r="H90" s="215"/>
      <c r="I90" s="215"/>
      <c r="J90" s="215"/>
      <c r="K90" s="215"/>
      <c r="L90" s="215"/>
      <c r="M90" s="215"/>
      <c r="N90" s="215"/>
      <c r="O90" s="215"/>
      <c r="P90" s="215"/>
      <c r="Q90" s="215"/>
      <c r="R90" s="215"/>
      <c r="S90" s="215"/>
    </row>
    <row r="91">
      <c r="G91" s="215"/>
      <c r="H91" s="215"/>
      <c r="I91" s="215"/>
      <c r="J91" s="215"/>
      <c r="K91" s="215"/>
      <c r="L91" s="215"/>
      <c r="M91" s="215"/>
      <c r="N91" s="215"/>
      <c r="O91" s="215"/>
      <c r="P91" s="215"/>
      <c r="Q91" s="215"/>
      <c r="R91" s="215"/>
      <c r="S91" s="215"/>
    </row>
    <row r="92">
      <c r="G92" s="215"/>
      <c r="H92" s="215"/>
      <c r="I92" s="215"/>
      <c r="J92" s="215"/>
      <c r="K92" s="215"/>
      <c r="L92" s="215"/>
      <c r="M92" s="215"/>
      <c r="N92" s="215"/>
      <c r="O92" s="215"/>
      <c r="P92" s="215"/>
      <c r="Q92" s="215"/>
      <c r="R92" s="215"/>
      <c r="S92" s="215"/>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Q66"/>
    <mergeCell ref="B68:Q68"/>
    <mergeCell ref="B70:Q70"/>
    <mergeCell ref="B72:Q72"/>
    <mergeCell ref="B73:Q73"/>
    <mergeCell ref="B74:Q74"/>
    <mergeCell ref="B75:Q75"/>
    <mergeCell ref="B77:Q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44" operator="notEqual" id="{009400A5-0043-4021-9C2A-00DF00630041}">
            <xm:f>0</xm:f>
            <x14:dxf>
              <font>
                <color indexed="2"/>
              </font>
            </x14:dxf>
          </x14:cfRule>
          <xm:sqref>C24 C30</xm:sqref>
        </x14:conditionalFormatting>
        <x14:conditionalFormatting xmlns:xm="http://schemas.microsoft.com/office/excel/2006/main">
          <x14:cfRule type="cellIs" priority="36" operator="greaterThan" id="{00E2007A-008A-4055-BA30-0085009100F7}">
            <xm:f>0</xm:f>
            <x14:dxf>
              <font>
                <color indexed="2"/>
              </font>
            </x14:dxf>
          </x14:cfRule>
          <xm:sqref>C25:C29 C31:C64</xm:sqref>
        </x14:conditionalFormatting>
        <x14:conditionalFormatting xmlns:xm="http://schemas.microsoft.com/office/excel/2006/main">
          <x14:cfRule type="cellIs" priority="32" operator="notEqual" id="{009D00EA-0042-429C-BDB4-00A6006A0042}">
            <xm:f>0</xm:f>
            <x14:dxf>
              <font>
                <color indexed="2"/>
              </font>
            </x14:dxf>
          </x14:cfRule>
          <xm:sqref>G24:H64 L24:AB64 J32:J64</xm:sqref>
        </x14:conditionalFormatting>
        <x14:conditionalFormatting xmlns:xm="http://schemas.microsoft.com/office/excel/2006/main">
          <x14:cfRule type="cellIs" priority="31" operator="notEqual" id="{00BC0047-00EF-427B-A685-00ED00DE009B}">
            <xm:f>0</xm:f>
            <x14:dxf>
              <font>
                <color indexed="2"/>
              </font>
            </x14:dxf>
          </x14:cfRule>
          <xm:sqref>AC24:AC64</xm:sqref>
        </x14:conditionalFormatting>
        <x14:conditionalFormatting xmlns:xm="http://schemas.microsoft.com/office/excel/2006/main">
          <x14:cfRule type="cellIs" priority="30" operator="notEqual" id="{00600007-0075-4869-B9B4-00D000260052}">
            <xm:f>0</xm:f>
            <x14:dxf>
              <font>
                <color indexed="2"/>
              </font>
            </x14:dxf>
          </x14:cfRule>
          <xm:sqref>H24 L31:S64 L24:S29 J32:J64</xm:sqref>
        </x14:conditionalFormatting>
        <x14:conditionalFormatting xmlns:xm="http://schemas.microsoft.com/office/excel/2006/main">
          <x14:cfRule type="cellIs" priority="21" operator="notEqual" id="{0059003E-00D0-4717-B912-0055008D0007}">
            <xm:f>0</xm:f>
            <x14:dxf>
              <font>
                <color indexed="2"/>
              </font>
            </x14:dxf>
          </x14:cfRule>
          <xm:sqref>D58:D64 D51 D43 D35 D25:D30 E30:F30</xm:sqref>
        </x14:conditionalFormatting>
        <x14:conditionalFormatting xmlns:xm="http://schemas.microsoft.com/office/excel/2006/main">
          <x14:cfRule type="cellIs" priority="20" operator="notEqual" id="{00C30073-0047-4927-90FA-005D00E5003A}">
            <xm:f>0</xm:f>
            <x14:dxf>
              <font>
                <color indexed="2"/>
              </font>
            </x14:dxf>
          </x14:cfRule>
          <xm:sqref>D24</xm:sqref>
        </x14:conditionalFormatting>
        <x14:conditionalFormatting xmlns:xm="http://schemas.microsoft.com/office/excel/2006/main">
          <x14:cfRule type="cellIs" priority="19" operator="notEqual" id="{00A2005C-0077-4550-8448-003000610025}">
            <xm:f>0</xm:f>
            <x14:dxf>
              <font>
                <color indexed="2"/>
              </font>
            </x14:dxf>
          </x14:cfRule>
          <xm:sqref>D24</xm:sqref>
        </x14:conditionalFormatting>
        <x14:conditionalFormatting xmlns:xm="http://schemas.microsoft.com/office/excel/2006/main">
          <x14:cfRule type="cellIs" priority="18" operator="notEqual" id="{00A90067-001D-42A2-B978-0015002C009D}">
            <xm:f>0</xm:f>
            <x14:dxf>
              <font>
                <color indexed="2"/>
              </font>
            </x14:dxf>
          </x14:cfRule>
          <xm:sqref>D53:D57</xm:sqref>
        </x14:conditionalFormatting>
        <x14:conditionalFormatting xmlns:xm="http://schemas.microsoft.com/office/excel/2006/main">
          <x14:cfRule type="cellIs" priority="17" operator="notEqual" id="{00C7001A-0044-4C8D-AABD-000500BD00AA}">
            <xm:f>0</xm:f>
            <x14:dxf>
              <font>
                <color indexed="2"/>
              </font>
            </x14:dxf>
          </x14:cfRule>
          <xm:sqref>D52</xm:sqref>
        </x14:conditionalFormatting>
        <x14:conditionalFormatting xmlns:xm="http://schemas.microsoft.com/office/excel/2006/main">
          <x14:cfRule type="cellIs" priority="16" operator="notEqual" id="{00E30013-0011-4FBE-8824-009E00770029}">
            <xm:f>0</xm:f>
            <x14:dxf>
              <font>
                <color indexed="2"/>
              </font>
            </x14:dxf>
          </x14:cfRule>
          <xm:sqref>D31:D34</xm:sqref>
        </x14:conditionalFormatting>
        <x14:conditionalFormatting xmlns:xm="http://schemas.microsoft.com/office/excel/2006/main">
          <x14:cfRule type="cellIs" priority="15" operator="notEqual" id="{00590064-00E0-4FBB-9A71-008400440072}">
            <xm:f>0</xm:f>
            <x14:dxf>
              <font>
                <color indexed="2"/>
              </font>
            </x14:dxf>
          </x14:cfRule>
          <xm:sqref>D44:D50</xm:sqref>
        </x14:conditionalFormatting>
        <x14:conditionalFormatting xmlns:xm="http://schemas.microsoft.com/office/excel/2006/main">
          <x14:cfRule type="cellIs" priority="14" operator="notEqual" id="{00410058-00C7-4897-9996-0060007A000D}">
            <xm:f>0</xm:f>
            <x14:dxf>
              <font>
                <color indexed="2"/>
              </font>
            </x14:dxf>
          </x14:cfRule>
          <xm:sqref>D36:D42</xm:sqref>
        </x14:conditionalFormatting>
        <x14:conditionalFormatting xmlns:xm="http://schemas.microsoft.com/office/excel/2006/main">
          <x14:cfRule type="cellIs" priority="13" operator="notEqual" id="{00CA00D9-001C-46A1-9116-0002005D0084}">
            <xm:f>0</xm:f>
            <x14:dxf>
              <font>
                <color indexed="2"/>
              </font>
            </x14:dxf>
          </x14:cfRule>
          <xm:sqref>E24:E29 E31:E64</xm:sqref>
        </x14:conditionalFormatting>
        <x14:conditionalFormatting xmlns:xm="http://schemas.microsoft.com/office/excel/2006/main">
          <x14:cfRule type="cellIs" priority="12" operator="notEqual" id="{00FB0034-002E-4488-BEE0-001B00770093}">
            <xm:f>0</xm:f>
            <x14:dxf>
              <font>
                <color indexed="2"/>
              </font>
            </x14:dxf>
          </x14:cfRule>
          <xm:sqref>J24:J31</xm:sqref>
        </x14:conditionalFormatting>
        <x14:conditionalFormatting xmlns:xm="http://schemas.microsoft.com/office/excel/2006/main">
          <x14:cfRule type="cellIs" priority="11" operator="notEqual" id="{00A60087-0022-4E99-9A33-00BD00B80072}">
            <xm:f>0</xm:f>
            <x14:dxf>
              <font>
                <color indexed="2"/>
              </font>
            </x14:dxf>
          </x14:cfRule>
          <xm:sqref>J24:J29 J31</xm:sqref>
        </x14:conditionalFormatting>
        <x14:conditionalFormatting xmlns:xm="http://schemas.microsoft.com/office/excel/2006/main">
          <x14:cfRule type="cellIs" priority="7" operator="notEqual" id="{00330074-00AD-4EAE-A46B-005500E7009C}">
            <xm:f>0</xm:f>
            <x14:dxf>
              <font>
                <color indexed="2"/>
              </font>
            </x14:dxf>
          </x14:cfRule>
          <xm:sqref>K24:K64</xm:sqref>
        </x14:conditionalFormatting>
        <x14:conditionalFormatting xmlns:xm="http://schemas.microsoft.com/office/excel/2006/main">
          <x14:cfRule type="cellIs" priority="6" operator="notEqual" id="{00250076-001D-4D92-A086-00440076000A}">
            <xm:f>0</xm:f>
            <x14:dxf>
              <font>
                <color indexed="2"/>
              </font>
            </x14:dxf>
          </x14:cfRule>
          <xm:sqref>K31:K64 K24:K29</xm:sqref>
        </x14:conditionalFormatting>
        <x14:conditionalFormatting xmlns:xm="http://schemas.microsoft.com/office/excel/2006/main">
          <x14:cfRule type="cellIs" priority="5" operator="notEqual" id="{00320018-00AA-44C0-9F71-007600910094}">
            <xm:f>0</xm:f>
            <x14:dxf>
              <font>
                <color indexed="2"/>
              </font>
            </x14:dxf>
          </x14:cfRule>
          <xm:sqref>I24:I64</xm:sqref>
        </x14:conditionalFormatting>
        <x14:conditionalFormatting xmlns:xm="http://schemas.microsoft.com/office/excel/2006/main">
          <x14:cfRule type="cellIs" priority="4" operator="notEqual" id="{009300A2-00E7-4FF7-A31C-006000D50063}">
            <xm:f>0</xm:f>
            <x14:dxf>
              <font>
                <color indexed="2"/>
              </font>
            </x14:dxf>
          </x14:cfRule>
          <xm:sqref>I31:I64 I24:I29</xm:sqref>
        </x14:conditionalFormatting>
        <x14:conditionalFormatting xmlns:xm="http://schemas.microsoft.com/office/excel/2006/main">
          <x14:cfRule type="cellIs" priority="1" operator="notEqual" id="{00AE00B0-003A-45A4-8219-00C600F700CE}">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5" workbookViewId="0">
      <selection activeCell="AV28" activeCellId="0" sqref="AV28"/>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8" style="86" width="10.7109375"/>
    <col customWidth="1" min="29" max="29" style="86" width="15.4257812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N_181-9</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1" t="s">
        <v>475</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row>
    <row r="22" s="86" customFormat="1" ht="58.5" customHeight="1">
      <c r="A22" s="272" t="s">
        <v>476</v>
      </c>
      <c r="B22" s="273" t="s">
        <v>477</v>
      </c>
      <c r="C22" s="272" t="s">
        <v>478</v>
      </c>
      <c r="D22" s="272" t="s">
        <v>479</v>
      </c>
      <c r="E22" s="274" t="s">
        <v>480</v>
      </c>
      <c r="F22" s="275"/>
      <c r="G22" s="275"/>
      <c r="H22" s="275"/>
      <c r="I22" s="275"/>
      <c r="J22" s="275"/>
      <c r="K22" s="275"/>
      <c r="L22" s="276"/>
      <c r="M22" s="272" t="s">
        <v>481</v>
      </c>
      <c r="N22" s="272" t="s">
        <v>482</v>
      </c>
      <c r="O22" s="272" t="s">
        <v>483</v>
      </c>
      <c r="P22" s="277" t="s">
        <v>484</v>
      </c>
      <c r="Q22" s="277" t="s">
        <v>485</v>
      </c>
      <c r="R22" s="277" t="s">
        <v>486</v>
      </c>
      <c r="S22" s="277" t="s">
        <v>487</v>
      </c>
      <c r="T22" s="277"/>
      <c r="U22" s="278" t="s">
        <v>488</v>
      </c>
      <c r="V22" s="278" t="s">
        <v>489</v>
      </c>
      <c r="W22" s="277" t="s">
        <v>490</v>
      </c>
      <c r="X22" s="277" t="s">
        <v>491</v>
      </c>
      <c r="Y22" s="277" t="s">
        <v>492</v>
      </c>
      <c r="Z22" s="279" t="s">
        <v>493</v>
      </c>
      <c r="AA22" s="277" t="s">
        <v>494</v>
      </c>
      <c r="AB22" s="277" t="s">
        <v>495</v>
      </c>
      <c r="AC22" s="277" t="s">
        <v>496</v>
      </c>
      <c r="AD22" s="277" t="s">
        <v>497</v>
      </c>
      <c r="AE22" s="277" t="s">
        <v>498</v>
      </c>
      <c r="AF22" s="277" t="s">
        <v>499</v>
      </c>
      <c r="AG22" s="277"/>
      <c r="AH22" s="277"/>
      <c r="AI22" s="277"/>
      <c r="AJ22" s="277"/>
      <c r="AK22" s="277"/>
      <c r="AL22" s="277" t="s">
        <v>500</v>
      </c>
      <c r="AM22" s="277"/>
      <c r="AN22" s="277"/>
      <c r="AO22" s="277"/>
      <c r="AP22" s="277" t="s">
        <v>501</v>
      </c>
      <c r="AQ22" s="277"/>
      <c r="AR22" s="277" t="s">
        <v>502</v>
      </c>
      <c r="AS22" s="277" t="s">
        <v>503</v>
      </c>
      <c r="AT22" s="277" t="s">
        <v>504</v>
      </c>
      <c r="AU22" s="277" t="s">
        <v>505</v>
      </c>
      <c r="AV22" s="280" t="s">
        <v>506</v>
      </c>
    </row>
    <row r="23" s="86" customFormat="1" ht="64.5" customHeight="1">
      <c r="A23" s="281"/>
      <c r="B23" s="282"/>
      <c r="C23" s="281"/>
      <c r="D23" s="281"/>
      <c r="E23" s="283" t="s">
        <v>507</v>
      </c>
      <c r="F23" s="284" t="s">
        <v>458</v>
      </c>
      <c r="G23" s="284" t="s">
        <v>460</v>
      </c>
      <c r="H23" s="284" t="s">
        <v>462</v>
      </c>
      <c r="I23" s="285" t="s">
        <v>508</v>
      </c>
      <c r="J23" s="285" t="s">
        <v>509</v>
      </c>
      <c r="K23" s="285" t="s">
        <v>510</v>
      </c>
      <c r="L23" s="284" t="s">
        <v>252</v>
      </c>
      <c r="M23" s="281"/>
      <c r="N23" s="281"/>
      <c r="O23" s="281"/>
      <c r="P23" s="277"/>
      <c r="Q23" s="277"/>
      <c r="R23" s="277"/>
      <c r="S23" s="286" t="s">
        <v>332</v>
      </c>
      <c r="T23" s="286" t="s">
        <v>333</v>
      </c>
      <c r="U23" s="278"/>
      <c r="V23" s="278"/>
      <c r="W23" s="277"/>
      <c r="X23" s="277"/>
      <c r="Y23" s="277"/>
      <c r="Z23" s="277"/>
      <c r="AA23" s="277"/>
      <c r="AB23" s="277"/>
      <c r="AC23" s="277"/>
      <c r="AD23" s="277"/>
      <c r="AE23" s="277"/>
      <c r="AF23" s="277" t="s">
        <v>511</v>
      </c>
      <c r="AG23" s="277"/>
      <c r="AH23" s="277" t="s">
        <v>512</v>
      </c>
      <c r="AI23" s="277"/>
      <c r="AJ23" s="272" t="s">
        <v>513</v>
      </c>
      <c r="AK23" s="272" t="s">
        <v>514</v>
      </c>
      <c r="AL23" s="272" t="s">
        <v>515</v>
      </c>
      <c r="AM23" s="272" t="s">
        <v>516</v>
      </c>
      <c r="AN23" s="272" t="s">
        <v>517</v>
      </c>
      <c r="AO23" s="272" t="s">
        <v>518</v>
      </c>
      <c r="AP23" s="272" t="s">
        <v>519</v>
      </c>
      <c r="AQ23" s="287" t="s">
        <v>333</v>
      </c>
      <c r="AR23" s="277"/>
      <c r="AS23" s="277"/>
      <c r="AT23" s="277"/>
      <c r="AU23" s="277"/>
      <c r="AV23" s="288"/>
    </row>
    <row r="24" s="86" customFormat="1" ht="96.75" customHeight="1">
      <c r="A24" s="289"/>
      <c r="B24" s="290"/>
      <c r="C24" s="289"/>
      <c r="D24" s="289"/>
      <c r="E24" s="291"/>
      <c r="F24" s="292"/>
      <c r="G24" s="292"/>
      <c r="H24" s="292"/>
      <c r="I24" s="293"/>
      <c r="J24" s="293"/>
      <c r="K24" s="293"/>
      <c r="L24" s="292"/>
      <c r="M24" s="289"/>
      <c r="N24" s="289"/>
      <c r="O24" s="289"/>
      <c r="P24" s="277"/>
      <c r="Q24" s="277"/>
      <c r="R24" s="277"/>
      <c r="S24" s="294"/>
      <c r="T24" s="294"/>
      <c r="U24" s="278"/>
      <c r="V24" s="278"/>
      <c r="W24" s="277"/>
      <c r="X24" s="277"/>
      <c r="Y24" s="277"/>
      <c r="Z24" s="277"/>
      <c r="AA24" s="277"/>
      <c r="AB24" s="277"/>
      <c r="AC24" s="277"/>
      <c r="AD24" s="277"/>
      <c r="AE24" s="277"/>
      <c r="AF24" s="277" t="s">
        <v>520</v>
      </c>
      <c r="AG24" s="277" t="s">
        <v>521</v>
      </c>
      <c r="AH24" s="295" t="s">
        <v>332</v>
      </c>
      <c r="AI24" s="295" t="s">
        <v>333</v>
      </c>
      <c r="AJ24" s="289"/>
      <c r="AK24" s="289"/>
      <c r="AL24" s="289"/>
      <c r="AM24" s="289"/>
      <c r="AN24" s="289"/>
      <c r="AO24" s="289"/>
      <c r="AP24" s="289"/>
      <c r="AQ24" s="296"/>
      <c r="AR24" s="277"/>
      <c r="AS24" s="277"/>
      <c r="AT24" s="277"/>
      <c r="AU24" s="277"/>
      <c r="AV24" s="288"/>
    </row>
    <row r="25" s="297" customFormat="1" ht="11.25">
      <c r="A25" s="298">
        <v>1</v>
      </c>
      <c r="B25" s="298">
        <v>2</v>
      </c>
      <c r="C25" s="298">
        <v>4</v>
      </c>
      <c r="D25" s="298">
        <v>5</v>
      </c>
      <c r="E25" s="298">
        <v>6</v>
      </c>
      <c r="F25" s="298">
        <f>E25+1</f>
        <v>7</v>
      </c>
      <c r="G25" s="298">
        <f t="shared" ref="G25:H25" si="53">F25+1</f>
        <v>8</v>
      </c>
      <c r="H25" s="298">
        <f t="shared" si="53"/>
        <v>9</v>
      </c>
      <c r="I25" s="298">
        <f>H25+1</f>
        <v>10</v>
      </c>
      <c r="J25" s="298">
        <f>I25+1</f>
        <v>11</v>
      </c>
      <c r="K25" s="298">
        <f>J25+1</f>
        <v>12</v>
      </c>
      <c r="L25" s="298">
        <f>K25+1</f>
        <v>13</v>
      </c>
      <c r="M25" s="298">
        <f>L25+1</f>
        <v>14</v>
      </c>
      <c r="N25" s="298">
        <f>M25+1</f>
        <v>15</v>
      </c>
      <c r="O25" s="298">
        <f>N25+1</f>
        <v>16</v>
      </c>
      <c r="P25" s="298">
        <f>O25+1</f>
        <v>17</v>
      </c>
      <c r="Q25" s="298">
        <f>P25+1</f>
        <v>18</v>
      </c>
      <c r="R25" s="298">
        <f>Q25+1</f>
        <v>19</v>
      </c>
      <c r="S25" s="298">
        <f>R25+1</f>
        <v>20</v>
      </c>
      <c r="T25" s="298">
        <f>S25+1</f>
        <v>21</v>
      </c>
      <c r="U25" s="298">
        <f>T25+1</f>
        <v>22</v>
      </c>
      <c r="V25" s="298">
        <f>U25+1</f>
        <v>23</v>
      </c>
      <c r="W25" s="298">
        <f>V25+1</f>
        <v>24</v>
      </c>
      <c r="X25" s="298">
        <f>W25+1</f>
        <v>25</v>
      </c>
      <c r="Y25" s="298">
        <f>X25+1</f>
        <v>26</v>
      </c>
      <c r="Z25" s="298">
        <f>Y25+1</f>
        <v>27</v>
      </c>
      <c r="AA25" s="298">
        <f>Z25+1</f>
        <v>28</v>
      </c>
      <c r="AB25" s="298">
        <f>AA25+1</f>
        <v>29</v>
      </c>
      <c r="AC25" s="298">
        <f>AB25+1</f>
        <v>30</v>
      </c>
      <c r="AD25" s="298">
        <f>AC25+1</f>
        <v>31</v>
      </c>
      <c r="AE25" s="298">
        <f>AD25+1</f>
        <v>32</v>
      </c>
      <c r="AF25" s="298">
        <f>AE25+1</f>
        <v>33</v>
      </c>
      <c r="AG25" s="298">
        <f>AF25+1</f>
        <v>34</v>
      </c>
      <c r="AH25" s="298">
        <f>AG25+1</f>
        <v>35</v>
      </c>
      <c r="AI25" s="298">
        <f>AH25+1</f>
        <v>36</v>
      </c>
      <c r="AJ25" s="298">
        <f>AI25+1</f>
        <v>37</v>
      </c>
      <c r="AK25" s="298">
        <f>AJ25+1</f>
        <v>38</v>
      </c>
      <c r="AL25" s="298">
        <f>AK25+1</f>
        <v>39</v>
      </c>
      <c r="AM25" s="298">
        <f>AL25+1</f>
        <v>40</v>
      </c>
      <c r="AN25" s="298">
        <f>AM25+1</f>
        <v>41</v>
      </c>
      <c r="AO25" s="298">
        <f>AN25+1</f>
        <v>42</v>
      </c>
      <c r="AP25" s="298">
        <f>AO25+1</f>
        <v>43</v>
      </c>
      <c r="AQ25" s="298">
        <f>AP25+1</f>
        <v>44</v>
      </c>
      <c r="AR25" s="298">
        <f>AQ25+1</f>
        <v>45</v>
      </c>
      <c r="AS25" s="298">
        <f>AR25+1</f>
        <v>46</v>
      </c>
      <c r="AT25" s="298">
        <f>AS25+1</f>
        <v>47</v>
      </c>
      <c r="AU25" s="298">
        <f>AT25+1</f>
        <v>48</v>
      </c>
      <c r="AV25" s="298">
        <f>AU25+1</f>
        <v>49</v>
      </c>
    </row>
    <row r="26" s="297" customFormat="1" ht="45" customHeight="1">
      <c r="A26" s="299">
        <v>1</v>
      </c>
      <c r="B26" s="300" t="s">
        <v>522</v>
      </c>
      <c r="C26" s="301" t="s">
        <v>18</v>
      </c>
      <c r="D26" s="302">
        <f>'6.1. Паспорт сетевой график'!H53</f>
        <v>45656</v>
      </c>
      <c r="E26" s="299"/>
      <c r="F26" s="299"/>
      <c r="G26" s="299"/>
      <c r="H26" s="299"/>
      <c r="I26" s="299"/>
      <c r="J26" s="299"/>
      <c r="K26" s="299"/>
      <c r="L26" s="299" t="s">
        <v>523</v>
      </c>
      <c r="M26" s="303" t="s">
        <v>524</v>
      </c>
      <c r="N26" s="303" t="s">
        <v>525</v>
      </c>
      <c r="O26" s="304" t="s">
        <v>522</v>
      </c>
      <c r="P26" s="305">
        <v>814.86777000000006</v>
      </c>
      <c r="Q26" s="303" t="s">
        <v>526</v>
      </c>
      <c r="R26" s="305">
        <v>814.86777000000006</v>
      </c>
      <c r="S26" s="303" t="s">
        <v>527</v>
      </c>
      <c r="T26" s="303" t="s">
        <v>527</v>
      </c>
      <c r="U26" s="306">
        <v>1</v>
      </c>
      <c r="V26" s="306">
        <v>1</v>
      </c>
      <c r="W26" s="303" t="s">
        <v>528</v>
      </c>
      <c r="X26" s="305">
        <v>750</v>
      </c>
      <c r="Y26" s="303"/>
      <c r="Z26" s="307"/>
      <c r="AA26" s="305"/>
      <c r="AB26" s="305">
        <v>750</v>
      </c>
      <c r="AC26" s="303" t="s">
        <v>528</v>
      </c>
      <c r="AD26" s="305">
        <f>'8. Общие сведения'!B59*1000</f>
        <v>0</v>
      </c>
      <c r="AE26" s="305"/>
      <c r="AF26" s="306">
        <v>32312503388</v>
      </c>
      <c r="AG26" s="303" t="s">
        <v>529</v>
      </c>
      <c r="AH26" s="307">
        <v>45107</v>
      </c>
      <c r="AI26" s="307">
        <v>45097</v>
      </c>
      <c r="AJ26" s="307">
        <v>45112</v>
      </c>
      <c r="AK26" s="307">
        <v>45124</v>
      </c>
      <c r="AL26" s="303" t="s">
        <v>530</v>
      </c>
      <c r="AM26" s="303" t="s">
        <v>531</v>
      </c>
      <c r="AN26" s="307">
        <v>45124</v>
      </c>
      <c r="AO26" s="306" t="s">
        <v>532</v>
      </c>
      <c r="AP26" s="307">
        <v>45146</v>
      </c>
      <c r="AQ26" s="307">
        <v>45146</v>
      </c>
      <c r="AR26" s="307">
        <v>45146</v>
      </c>
      <c r="AS26" s="307">
        <v>45146</v>
      </c>
      <c r="AT26" s="307">
        <v>45275</v>
      </c>
      <c r="AU26" s="303"/>
      <c r="AV26" s="303" t="s">
        <v>533</v>
      </c>
    </row>
    <row r="27" s="297" customFormat="1" ht="45" customHeight="1">
      <c r="A27" s="299">
        <v>2</v>
      </c>
      <c r="B27" s="300" t="s">
        <v>522</v>
      </c>
      <c r="C27" s="301" t="s">
        <v>18</v>
      </c>
      <c r="D27" s="302">
        <f>D26</f>
        <v>45656</v>
      </c>
      <c r="E27" s="299"/>
      <c r="F27" s="299"/>
      <c r="G27" s="299"/>
      <c r="H27" s="299"/>
      <c r="I27" s="299"/>
      <c r="J27" s="299"/>
      <c r="K27" s="299"/>
      <c r="L27" s="299" t="str">
        <f>L26</f>
        <v xml:space="preserve">1 комплект</v>
      </c>
      <c r="M27" s="303" t="s">
        <v>534</v>
      </c>
      <c r="N27" s="303" t="s">
        <v>535</v>
      </c>
      <c r="O27" s="304" t="s">
        <v>522</v>
      </c>
      <c r="P27" s="305">
        <v>41148.002540000001</v>
      </c>
      <c r="Q27" s="303" t="s">
        <v>526</v>
      </c>
      <c r="R27" s="305">
        <f>P27</f>
        <v>41148.002540000001</v>
      </c>
      <c r="S27" s="303" t="s">
        <v>536</v>
      </c>
      <c r="T27" s="303" t="s">
        <v>537</v>
      </c>
      <c r="U27" s="306">
        <v>3</v>
      </c>
      <c r="V27" s="306">
        <v>3</v>
      </c>
      <c r="W27" s="303" t="s">
        <v>538</v>
      </c>
      <c r="X27" s="305">
        <v>41148.002540000001</v>
      </c>
      <c r="Y27" s="303"/>
      <c r="Z27" s="307"/>
      <c r="AA27" s="305"/>
      <c r="AB27" s="305">
        <f>X27</f>
        <v>41148.002540000001</v>
      </c>
      <c r="AC27" s="303" t="s">
        <v>538</v>
      </c>
      <c r="AD27" s="305">
        <f>'8. Общие сведения'!B33*1000</f>
        <v>49377.603049999998</v>
      </c>
      <c r="AE27" s="305"/>
      <c r="AF27" s="306"/>
      <c r="AG27" s="303"/>
      <c r="AH27" s="307"/>
      <c r="AI27" s="307"/>
      <c r="AJ27" s="307"/>
      <c r="AK27" s="307"/>
      <c r="AL27" s="303"/>
      <c r="AM27" s="303"/>
      <c r="AN27" s="307"/>
      <c r="AO27" s="306"/>
      <c r="AP27" s="307">
        <v>45397</v>
      </c>
      <c r="AQ27" s="307">
        <v>45397</v>
      </c>
      <c r="AR27" s="307">
        <v>45397</v>
      </c>
      <c r="AS27" s="307">
        <v>45397</v>
      </c>
      <c r="AT27" s="307">
        <v>45653</v>
      </c>
      <c r="AU27" s="303"/>
      <c r="AV27" s="303" t="s">
        <v>539</v>
      </c>
    </row>
    <row r="28" s="297" customFormat="1" ht="11.25">
      <c r="A28" s="299"/>
      <c r="B28" s="300"/>
      <c r="C28" s="301"/>
      <c r="D28" s="302"/>
      <c r="E28" s="299"/>
      <c r="F28" s="299"/>
      <c r="G28" s="299"/>
      <c r="H28" s="299"/>
      <c r="I28" s="299"/>
      <c r="J28" s="299"/>
      <c r="K28" s="299"/>
      <c r="L28" s="299"/>
      <c r="M28" s="301"/>
      <c r="N28" s="301"/>
      <c r="O28" s="301"/>
      <c r="P28" s="308"/>
      <c r="Q28" s="301"/>
      <c r="R28" s="308"/>
      <c r="S28" s="301"/>
      <c r="T28" s="301"/>
      <c r="U28" s="299"/>
      <c r="V28" s="299"/>
      <c r="W28" s="303" t="s">
        <v>540</v>
      </c>
      <c r="X28" s="308">
        <v>46538.31667</v>
      </c>
      <c r="Y28" s="301"/>
      <c r="Z28" s="309"/>
      <c r="AA28" s="308"/>
      <c r="AB28" s="308"/>
      <c r="AC28" s="308"/>
      <c r="AD28" s="308"/>
      <c r="AE28" s="308"/>
      <c r="AF28" s="299"/>
      <c r="AG28" s="301"/>
      <c r="AH28" s="309"/>
      <c r="AI28" s="309"/>
      <c r="AJ28" s="309"/>
      <c r="AK28" s="309"/>
      <c r="AL28" s="301"/>
      <c r="AM28" s="301"/>
      <c r="AN28" s="309"/>
      <c r="AO28" s="301"/>
      <c r="AP28" s="309"/>
      <c r="AQ28" s="309"/>
      <c r="AR28" s="309"/>
      <c r="AS28" s="309"/>
      <c r="AT28" s="309"/>
      <c r="AU28" s="301"/>
      <c r="AV28" s="301"/>
    </row>
    <row r="29" s="297" customFormat="1" ht="11.25">
      <c r="A29" s="299"/>
      <c r="B29" s="300"/>
      <c r="C29" s="301"/>
      <c r="D29" s="302"/>
      <c r="E29" s="299"/>
      <c r="F29" s="299"/>
      <c r="G29" s="299"/>
      <c r="H29" s="299"/>
      <c r="I29" s="299"/>
      <c r="J29" s="299"/>
      <c r="K29" s="299"/>
      <c r="L29" s="299"/>
      <c r="M29" s="301"/>
      <c r="N29" s="301"/>
      <c r="O29" s="301"/>
      <c r="P29" s="308"/>
      <c r="Q29" s="301"/>
      <c r="R29" s="308"/>
      <c r="S29" s="301"/>
      <c r="T29" s="301"/>
      <c r="U29" s="299"/>
      <c r="V29" s="299"/>
      <c r="W29" s="303" t="s">
        <v>541</v>
      </c>
      <c r="X29" s="308">
        <v>46700</v>
      </c>
      <c r="Y29" s="301"/>
      <c r="Z29" s="309"/>
      <c r="AA29" s="308"/>
      <c r="AB29" s="308"/>
      <c r="AC29" s="308"/>
      <c r="AD29" s="308"/>
      <c r="AE29" s="308"/>
      <c r="AF29" s="299"/>
      <c r="AG29" s="301"/>
      <c r="AH29" s="309"/>
      <c r="AI29" s="309"/>
      <c r="AJ29" s="309"/>
      <c r="AK29" s="309"/>
      <c r="AL29" s="301"/>
      <c r="AM29" s="301"/>
      <c r="AN29" s="309"/>
      <c r="AO29" s="301"/>
      <c r="AP29" s="309"/>
      <c r="AQ29" s="309"/>
      <c r="AR29" s="309"/>
      <c r="AS29" s="309"/>
      <c r="AT29" s="309"/>
      <c r="AU29" s="301"/>
      <c r="AV29" s="301"/>
    </row>
    <row r="30" s="297" customFormat="1" ht="11.25">
      <c r="A30" s="299"/>
      <c r="B30" s="300"/>
      <c r="C30" s="301"/>
      <c r="D30" s="302"/>
      <c r="E30" s="299"/>
      <c r="F30" s="299"/>
      <c r="G30" s="299"/>
      <c r="H30" s="299"/>
      <c r="I30" s="299"/>
      <c r="J30" s="299"/>
      <c r="K30" s="299"/>
      <c r="L30" s="299"/>
      <c r="M30" s="301"/>
      <c r="N30" s="301"/>
      <c r="O30" s="301"/>
      <c r="P30" s="308"/>
      <c r="Q30" s="301"/>
      <c r="R30" s="308"/>
      <c r="S30" s="301"/>
      <c r="T30" s="301"/>
      <c r="U30" s="299"/>
      <c r="V30" s="299"/>
      <c r="W30" s="303"/>
      <c r="X30" s="308"/>
      <c r="Y30" s="301"/>
      <c r="Z30" s="309"/>
      <c r="AA30" s="308"/>
      <c r="AB30" s="308"/>
      <c r="AC30" s="308"/>
      <c r="AD30" s="308"/>
      <c r="AE30" s="308"/>
      <c r="AF30" s="299"/>
      <c r="AG30" s="301"/>
      <c r="AH30" s="309"/>
      <c r="AI30" s="309"/>
      <c r="AJ30" s="309"/>
      <c r="AK30" s="309"/>
      <c r="AL30" s="301"/>
      <c r="AM30" s="301"/>
      <c r="AN30" s="309"/>
      <c r="AO30" s="301"/>
      <c r="AP30" s="309"/>
      <c r="AQ30" s="309"/>
      <c r="AR30" s="309"/>
      <c r="AS30" s="309"/>
      <c r="AT30" s="309"/>
      <c r="AU30" s="301"/>
      <c r="AV30" s="301"/>
    </row>
    <row r="31" s="297" customFormat="1" ht="11.25">
      <c r="A31" s="299"/>
      <c r="B31" s="300"/>
      <c r="C31" s="301"/>
      <c r="D31" s="302"/>
      <c r="E31" s="299"/>
      <c r="F31" s="299"/>
      <c r="G31" s="299"/>
      <c r="H31" s="299"/>
      <c r="I31" s="299"/>
      <c r="J31" s="299"/>
      <c r="K31" s="299"/>
      <c r="L31" s="299"/>
      <c r="M31" s="301"/>
      <c r="N31" s="301"/>
      <c r="O31" s="301"/>
      <c r="P31" s="308"/>
      <c r="Q31" s="301"/>
      <c r="R31" s="308"/>
      <c r="S31" s="301"/>
      <c r="T31" s="301"/>
      <c r="U31" s="299"/>
      <c r="V31" s="299"/>
      <c r="W31" s="303"/>
      <c r="X31" s="308"/>
      <c r="Y31" s="301"/>
      <c r="Z31" s="309"/>
      <c r="AA31" s="308"/>
      <c r="AB31" s="308"/>
      <c r="AC31" s="308"/>
      <c r="AD31" s="308"/>
      <c r="AE31" s="308"/>
      <c r="AF31" s="299"/>
      <c r="AG31" s="301"/>
      <c r="AH31" s="309"/>
      <c r="AI31" s="309"/>
      <c r="AJ31" s="309"/>
      <c r="AK31" s="309"/>
      <c r="AL31" s="301"/>
      <c r="AM31" s="301"/>
      <c r="AN31" s="309"/>
      <c r="AO31" s="301"/>
      <c r="AP31" s="309"/>
      <c r="AQ31" s="309"/>
      <c r="AR31" s="309"/>
      <c r="AS31" s="309"/>
      <c r="AT31" s="309"/>
      <c r="AU31" s="301"/>
      <c r="AV31" s="301"/>
    </row>
    <row r="32" s="297" customFormat="1" ht="11.25">
      <c r="A32" s="299"/>
      <c r="B32" s="300"/>
      <c r="C32" s="301"/>
      <c r="D32" s="302"/>
      <c r="E32" s="299"/>
      <c r="F32" s="299"/>
      <c r="G32" s="299"/>
      <c r="H32" s="299"/>
      <c r="I32" s="299"/>
      <c r="J32" s="299"/>
      <c r="K32" s="299"/>
      <c r="L32" s="299"/>
      <c r="M32" s="301"/>
      <c r="N32" s="301"/>
      <c r="O32" s="301"/>
      <c r="P32" s="308"/>
      <c r="Q32" s="301"/>
      <c r="R32" s="308"/>
      <c r="S32" s="301"/>
      <c r="T32" s="301"/>
      <c r="U32" s="299"/>
      <c r="V32" s="299"/>
      <c r="W32" s="303"/>
      <c r="X32" s="308"/>
      <c r="Y32" s="301"/>
      <c r="Z32" s="309"/>
      <c r="AA32" s="308"/>
      <c r="AB32" s="308"/>
      <c r="AC32" s="308"/>
      <c r="AD32" s="308"/>
      <c r="AE32" s="308"/>
      <c r="AF32" s="299"/>
      <c r="AG32" s="301"/>
      <c r="AH32" s="309"/>
      <c r="AI32" s="309"/>
      <c r="AJ32" s="309"/>
      <c r="AK32" s="309"/>
      <c r="AL32" s="301"/>
      <c r="AM32" s="301"/>
      <c r="AN32" s="309"/>
      <c r="AO32" s="301"/>
      <c r="AP32" s="309"/>
      <c r="AQ32" s="309"/>
      <c r="AR32" s="309"/>
      <c r="AS32" s="309"/>
      <c r="AT32" s="309"/>
      <c r="AU32" s="301"/>
      <c r="AV32" s="301"/>
    </row>
    <row r="33">
      <c r="B33" s="86" t="s">
        <v>542</v>
      </c>
      <c r="AD33" s="310">
        <f>SUM(AD26:AD32)</f>
        <v>49377.603049999998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3" zoomScale="90" workbookViewId="0">
      <selection activeCell="E35" activeCellId="0" sqref="E35"/>
    </sheetView>
  </sheetViews>
  <sheetFormatPr defaultRowHeight="14.25"/>
  <cols>
    <col customWidth="1" min="1" max="1" style="311" width="67.85546875"/>
    <col customWidth="1" min="2" max="2" style="311" width="66.140625"/>
    <col customWidth="1" hidden="1" min="3" max="3" style="215" width="9.140625"/>
    <col min="4" max="4" style="215" width="8.85546875"/>
    <col bestFit="1" customWidth="1" min="5" max="5" style="215" width="10.140625"/>
    <col min="6" max="256" style="215" width="8.85546875"/>
    <col customWidth="1" min="257" max="258" style="215" width="66.140625"/>
    <col min="259" max="512" style="215" width="8.85546875"/>
    <col customWidth="1" min="513" max="514" style="215" width="66.140625"/>
    <col min="515" max="768" style="215" width="8.85546875"/>
    <col customWidth="1" min="769" max="770" style="215" width="66.140625"/>
    <col min="771" max="1024" style="215" width="8.85546875"/>
    <col customWidth="1" min="1025" max="1026" style="215" width="66.140625"/>
    <col min="1027" max="1280" style="215" width="8.85546875"/>
    <col customWidth="1" min="1281" max="1282" style="215" width="66.140625"/>
    <col min="1283" max="1536" style="215" width="8.85546875"/>
    <col customWidth="1" min="1537" max="1538" style="215" width="66.140625"/>
    <col min="1539" max="1792" style="215" width="8.85546875"/>
    <col customWidth="1" min="1793" max="1794" style="215" width="66.140625"/>
    <col min="1795" max="2048" style="215" width="8.85546875"/>
    <col customWidth="1" min="2049" max="2050" style="215" width="66.140625"/>
    <col min="2051" max="2304" style="215" width="8.85546875"/>
    <col customWidth="1" min="2305" max="2306" style="215" width="66.140625"/>
    <col min="2307" max="2560" style="215" width="8.85546875"/>
    <col customWidth="1" min="2561" max="2562" style="215" width="66.140625"/>
    <col min="2563" max="2816" style="215" width="8.85546875"/>
    <col customWidth="1" min="2817" max="2818" style="215" width="66.140625"/>
    <col min="2819" max="3072" style="215" width="8.85546875"/>
    <col customWidth="1" min="3073" max="3074" style="215" width="66.140625"/>
    <col min="3075" max="3328" style="215" width="8.85546875"/>
    <col customWidth="1" min="3329" max="3330" style="215" width="66.140625"/>
    <col min="3331" max="3584" style="215" width="8.85546875"/>
    <col customWidth="1" min="3585" max="3586" style="215" width="66.140625"/>
    <col min="3587" max="3840" style="215" width="8.85546875"/>
    <col customWidth="1" min="3841" max="3842" style="215" width="66.140625"/>
    <col min="3843" max="4096" style="215" width="8.85546875"/>
    <col customWidth="1" min="4097" max="4098" style="215" width="66.140625"/>
    <col min="4099" max="4352" style="215" width="8.85546875"/>
    <col customWidth="1" min="4353" max="4354" style="215" width="66.140625"/>
    <col min="4355" max="4608" style="215" width="8.85546875"/>
    <col customWidth="1" min="4609" max="4610" style="215" width="66.140625"/>
    <col min="4611" max="4864" style="215" width="8.85546875"/>
    <col customWidth="1" min="4865" max="4866" style="215" width="66.140625"/>
    <col min="4867" max="5120" style="215" width="8.85546875"/>
    <col customWidth="1" min="5121" max="5122" style="215" width="66.140625"/>
    <col min="5123" max="5376" style="215" width="8.85546875"/>
    <col customWidth="1" min="5377" max="5378" style="215" width="66.140625"/>
    <col min="5379" max="5632" style="215" width="8.85546875"/>
    <col customWidth="1" min="5633" max="5634" style="215" width="66.140625"/>
    <col min="5635" max="5888" style="215" width="8.85546875"/>
    <col customWidth="1" min="5889" max="5890" style="215" width="66.140625"/>
    <col min="5891" max="6144" style="215" width="8.85546875"/>
    <col customWidth="1" min="6145" max="6146" style="215" width="66.140625"/>
    <col min="6147" max="6400" style="215" width="8.85546875"/>
    <col customWidth="1" min="6401" max="6402" style="215" width="66.140625"/>
    <col min="6403" max="6656" style="215" width="8.85546875"/>
    <col customWidth="1" min="6657" max="6658" style="215" width="66.140625"/>
    <col min="6659" max="6912" style="215" width="8.85546875"/>
    <col customWidth="1" min="6913" max="6914" style="215" width="66.140625"/>
    <col min="6915" max="7168" style="215" width="8.85546875"/>
    <col customWidth="1" min="7169" max="7170" style="215" width="66.140625"/>
    <col min="7171" max="7424" style="215" width="8.85546875"/>
    <col customWidth="1" min="7425" max="7426" style="215" width="66.140625"/>
    <col min="7427" max="7680" style="215" width="8.85546875"/>
    <col customWidth="1" min="7681" max="7682" style="215" width="66.140625"/>
    <col min="7683" max="7936" style="215" width="8.85546875"/>
    <col customWidth="1" min="7937" max="7938" style="215" width="66.140625"/>
    <col min="7939" max="8192" style="215" width="8.85546875"/>
    <col customWidth="1" min="8193" max="8194" style="215" width="66.140625"/>
    <col min="8195" max="8448" style="215" width="8.85546875"/>
    <col customWidth="1" min="8449" max="8450" style="215" width="66.140625"/>
    <col min="8451" max="8704" style="215" width="8.85546875"/>
    <col customWidth="1" min="8705" max="8706" style="215" width="66.140625"/>
    <col min="8707" max="8960" style="215" width="8.85546875"/>
    <col customWidth="1" min="8961" max="8962" style="215" width="66.140625"/>
    <col min="8963" max="9216" style="215" width="8.85546875"/>
    <col customWidth="1" min="9217" max="9218" style="215" width="66.140625"/>
    <col min="9219" max="9472" style="215" width="8.85546875"/>
    <col customWidth="1" min="9473" max="9474" style="215" width="66.140625"/>
    <col min="9475" max="9728" style="215" width="8.85546875"/>
    <col customWidth="1" min="9729" max="9730" style="215" width="66.140625"/>
    <col min="9731" max="9984" style="215" width="8.85546875"/>
    <col customWidth="1" min="9985" max="9986" style="215" width="66.140625"/>
    <col min="9987" max="10240" style="215" width="8.85546875"/>
    <col customWidth="1" min="10241" max="10242" style="215" width="66.140625"/>
    <col min="10243" max="10496" style="215" width="8.85546875"/>
    <col customWidth="1" min="10497" max="10498" style="215" width="66.140625"/>
    <col min="10499" max="10752" style="215" width="8.85546875"/>
    <col customWidth="1" min="10753" max="10754" style="215" width="66.140625"/>
    <col min="10755" max="11008" style="215" width="8.85546875"/>
    <col customWidth="1" min="11009" max="11010" style="215" width="66.140625"/>
    <col min="11011" max="11264" style="215" width="8.85546875"/>
    <col customWidth="1" min="11265" max="11266" style="215" width="66.140625"/>
    <col min="11267" max="11520" style="215" width="8.85546875"/>
    <col customWidth="1" min="11521" max="11522" style="215" width="66.140625"/>
    <col min="11523" max="11776" style="215" width="8.85546875"/>
    <col customWidth="1" min="11777" max="11778" style="215" width="66.140625"/>
    <col min="11779" max="12032" style="215" width="8.85546875"/>
    <col customWidth="1" min="12033" max="12034" style="215" width="66.140625"/>
    <col min="12035" max="12288" style="215" width="8.85546875"/>
    <col customWidth="1" min="12289" max="12290" style="215" width="66.140625"/>
    <col min="12291" max="12544" style="215" width="8.85546875"/>
    <col customWidth="1" min="12545" max="12546" style="215" width="66.140625"/>
    <col min="12547" max="12800" style="215" width="8.85546875"/>
    <col customWidth="1" min="12801" max="12802" style="215" width="66.140625"/>
    <col min="12803" max="13056" style="215" width="8.85546875"/>
    <col customWidth="1" min="13057" max="13058" style="215" width="66.140625"/>
    <col min="13059" max="13312" style="215" width="8.85546875"/>
    <col customWidth="1" min="13313" max="13314" style="215" width="66.140625"/>
    <col min="13315" max="13568" style="215" width="8.85546875"/>
    <col customWidth="1" min="13569" max="13570" style="215" width="66.140625"/>
    <col min="13571" max="13824" style="215" width="8.85546875"/>
    <col customWidth="1" min="13825" max="13826" style="215" width="66.140625"/>
    <col min="13827" max="14080" style="215" width="8.85546875"/>
    <col customWidth="1" min="14081" max="14082" style="215" width="66.140625"/>
    <col min="14083" max="14336" style="215" width="8.85546875"/>
    <col customWidth="1" min="14337" max="14338" style="215" width="66.140625"/>
    <col min="14339" max="14592" style="215" width="8.85546875"/>
    <col customWidth="1" min="14593" max="14594" style="215" width="66.140625"/>
    <col min="14595" max="14848" style="215" width="8.85546875"/>
    <col customWidth="1" min="14849" max="14850" style="215" width="66.140625"/>
    <col min="14851" max="15104" style="215" width="8.85546875"/>
    <col customWidth="1" min="15105" max="15106" style="215" width="66.140625"/>
    <col min="15107" max="15360" style="215" width="8.85546875"/>
    <col customWidth="1" min="15361" max="15362" style="215" width="66.140625"/>
    <col min="15363" max="15616" style="215" width="8.85546875"/>
    <col customWidth="1" min="15617" max="15618" style="215" width="66.140625"/>
    <col min="15619" max="15872" style="215" width="8.85546875"/>
    <col customWidth="1" min="15873" max="15874" style="215" width="66.140625"/>
    <col min="15875" max="16128" style="215" width="8.85546875"/>
    <col customWidth="1" min="16129" max="16130" style="215" width="66.140625"/>
    <col min="16131" max="16384" style="215" width="8.85546875"/>
  </cols>
  <sheetData>
    <row r="1" ht="17.25">
      <c r="B1" s="3" t="s">
        <v>0</v>
      </c>
    </row>
    <row r="2" ht="17.25">
      <c r="B2" s="4" t="s">
        <v>1</v>
      </c>
    </row>
    <row r="3" ht="17.25">
      <c r="B3" s="4" t="s">
        <v>543</v>
      </c>
    </row>
    <row r="4">
      <c r="B4" s="217"/>
    </row>
    <row r="5" ht="17.25">
      <c r="A5" s="312" t="str">
        <f>'1. паспорт местоположение'!A5:C5</f>
        <v xml:space="preserve">Год раскрытия информации: 2025 год</v>
      </c>
      <c r="B5" s="312"/>
      <c r="C5" s="313"/>
      <c r="D5" s="313"/>
      <c r="E5" s="313"/>
      <c r="F5" s="313"/>
      <c r="G5" s="313"/>
      <c r="H5" s="313"/>
    </row>
    <row r="6" ht="17.25">
      <c r="A6" s="312"/>
      <c r="B6" s="312"/>
      <c r="C6" s="312"/>
      <c r="D6" s="312"/>
      <c r="E6" s="312"/>
      <c r="F6" s="312"/>
      <c r="G6" s="312"/>
      <c r="H6" s="312"/>
    </row>
    <row r="7" ht="17.25">
      <c r="A7" s="8" t="s">
        <v>4</v>
      </c>
      <c r="B7" s="8"/>
      <c r="C7" s="9"/>
      <c r="D7" s="9"/>
      <c r="E7" s="9"/>
      <c r="F7" s="9"/>
      <c r="G7" s="9"/>
      <c r="H7" s="9"/>
    </row>
    <row r="8" ht="17.25">
      <c r="A8" s="9"/>
      <c r="B8" s="9"/>
      <c r="C8" s="9"/>
      <c r="D8" s="9"/>
      <c r="E8" s="9"/>
      <c r="F8" s="9"/>
      <c r="G8" s="9"/>
      <c r="H8" s="9"/>
    </row>
    <row r="9" ht="15">
      <c r="A9" s="239" t="str">
        <f>'1. паспорт местоположение'!A9:C9</f>
        <v xml:space="preserve">Акционерное общество "Россети Янтарь" ДЗО  ПАО "Россети"</v>
      </c>
      <c r="B9" s="239"/>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39" t="str">
        <f>'1. паспорт местоположение'!A12:C12</f>
        <v>N_181-9</v>
      </c>
      <c r="B12" s="239"/>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4"/>
    </row>
    <row r="18" ht="33.75" customHeight="1">
      <c r="A18" s="315" t="s">
        <v>544</v>
      </c>
      <c r="B18" s="316"/>
    </row>
    <row r="19">
      <c r="B19" s="217"/>
    </row>
    <row r="20" ht="16.5">
      <c r="B20" s="317"/>
    </row>
    <row r="21" ht="71.25">
      <c r="A21" s="318" t="s">
        <v>545</v>
      </c>
      <c r="B21" s="319" t="str">
        <f>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18" t="s">
        <v>546</v>
      </c>
      <c r="B22" s="319" t="str">
        <f>CONCATENATE('1. паспорт местоположение'!C26,", ",'1. паспорт местоположение'!C27)</f>
        <v xml:space="preserve">Калининградская область, Светлогорский городской округ</v>
      </c>
    </row>
    <row r="23" ht="16.5">
      <c r="A23" s="318" t="s">
        <v>547</v>
      </c>
      <c r="B23" s="319" t="s">
        <v>548</v>
      </c>
    </row>
    <row r="24" ht="16.5">
      <c r="A24" s="318" t="s">
        <v>549</v>
      </c>
      <c r="B24" s="320">
        <v>0</v>
      </c>
    </row>
    <row r="25" ht="16.5">
      <c r="A25" s="321" t="s">
        <v>550</v>
      </c>
      <c r="B25" s="319">
        <v>2024</v>
      </c>
    </row>
    <row r="26" ht="16.5">
      <c r="A26" s="322" t="s">
        <v>551</v>
      </c>
      <c r="B26" s="323" t="s">
        <v>156</v>
      </c>
    </row>
    <row r="27" ht="29.25">
      <c r="A27" s="324" t="s">
        <v>552</v>
      </c>
      <c r="B27" s="325">
        <f>'6.2. Паспорт фин осв ввод'!AC52*1.2</f>
        <v>49.377603047999997</v>
      </c>
    </row>
    <row r="28" ht="16.5">
      <c r="A28" s="326" t="s">
        <v>553</v>
      </c>
      <c r="B28" s="327" t="s">
        <v>554</v>
      </c>
    </row>
    <row r="29" ht="29.25">
      <c r="A29" s="328" t="s">
        <v>555</v>
      </c>
      <c r="B29" s="325">
        <f>'7. Паспорт отчет о закупке'!AD33/1000</f>
        <v>49.377603049999998</v>
      </c>
    </row>
    <row r="30" ht="28.5">
      <c r="A30" s="328" t="s">
        <v>556</v>
      </c>
      <c r="B30" s="325">
        <f>B32+B41+B58</f>
        <v>49.377603049999998</v>
      </c>
    </row>
    <row r="31" ht="16.5">
      <c r="A31" s="326" t="s">
        <v>557</v>
      </c>
      <c r="B31" s="329"/>
    </row>
    <row r="32" ht="28.5">
      <c r="A32" s="328" t="s">
        <v>558</v>
      </c>
      <c r="B32" s="325">
        <f>B33+B37</f>
        <v>49.377603049999998</v>
      </c>
    </row>
    <row r="33" s="330" customFormat="1" ht="28.5">
      <c r="A33" s="331" t="s">
        <v>559</v>
      </c>
      <c r="B33" s="332">
        <v>49.377603049999998</v>
      </c>
    </row>
    <row r="34" ht="16.5">
      <c r="A34" s="326" t="s">
        <v>560</v>
      </c>
      <c r="B34" s="333">
        <f>B33/$B$27</f>
        <v>1.0000000000405043</v>
      </c>
    </row>
    <row r="35" ht="15">
      <c r="A35" s="326" t="s">
        <v>561</v>
      </c>
      <c r="B35" s="325">
        <f>30.55699677+18.82060628</f>
        <v>49.377603050000005</v>
      </c>
      <c r="C35" s="215">
        <v>1</v>
      </c>
    </row>
    <row r="36" ht="15">
      <c r="A36" s="326" t="s">
        <v>562</v>
      </c>
      <c r="B36" s="325">
        <v>49.377603049999998</v>
      </c>
      <c r="C36" s="215">
        <v>2</v>
      </c>
    </row>
    <row r="37" s="330" customFormat="1" ht="16.5">
      <c r="A37" s="334" t="s">
        <v>563</v>
      </c>
      <c r="B37" s="335"/>
    </row>
    <row r="38" ht="16.5">
      <c r="A38" s="326" t="s">
        <v>560</v>
      </c>
      <c r="B38" s="333">
        <f>B37/$B$27</f>
        <v>0</v>
      </c>
    </row>
    <row r="39" ht="15">
      <c r="A39" s="326" t="s">
        <v>561</v>
      </c>
      <c r="B39" s="329"/>
      <c r="C39" s="215">
        <v>1</v>
      </c>
    </row>
    <row r="40" ht="15">
      <c r="A40" s="326" t="s">
        <v>562</v>
      </c>
      <c r="B40" s="329"/>
      <c r="C40" s="215">
        <v>2</v>
      </c>
    </row>
    <row r="41" ht="28.5">
      <c r="A41" s="328" t="s">
        <v>564</v>
      </c>
      <c r="B41" s="325">
        <f>B42+B46+B50+B54</f>
        <v>0</v>
      </c>
    </row>
    <row r="42" s="330" customFormat="1" ht="16.5">
      <c r="A42" s="334" t="s">
        <v>563</v>
      </c>
      <c r="B42" s="335"/>
    </row>
    <row r="43" ht="16.5">
      <c r="A43" s="326" t="s">
        <v>560</v>
      </c>
      <c r="B43" s="333">
        <f>B42/$B$27</f>
        <v>0</v>
      </c>
    </row>
    <row r="44" ht="15">
      <c r="A44" s="326" t="s">
        <v>561</v>
      </c>
      <c r="B44" s="329"/>
      <c r="C44" s="215">
        <v>1</v>
      </c>
    </row>
    <row r="45" ht="15">
      <c r="A45" s="326" t="s">
        <v>562</v>
      </c>
      <c r="B45" s="329"/>
      <c r="C45" s="215">
        <v>2</v>
      </c>
    </row>
    <row r="46" s="330" customFormat="1" ht="16.5">
      <c r="A46" s="334" t="s">
        <v>563</v>
      </c>
      <c r="B46" s="335"/>
    </row>
    <row r="47" ht="16.5">
      <c r="A47" s="326" t="s">
        <v>560</v>
      </c>
      <c r="B47" s="333">
        <f>B46/$B$27</f>
        <v>0</v>
      </c>
    </row>
    <row r="48" ht="15">
      <c r="A48" s="326" t="s">
        <v>561</v>
      </c>
      <c r="B48" s="329"/>
      <c r="C48" s="215">
        <v>1</v>
      </c>
    </row>
    <row r="49" ht="15">
      <c r="A49" s="326" t="s">
        <v>562</v>
      </c>
      <c r="B49" s="329"/>
      <c r="C49" s="215">
        <v>2</v>
      </c>
    </row>
    <row r="50" s="330" customFormat="1" ht="16.5">
      <c r="A50" s="334" t="s">
        <v>563</v>
      </c>
      <c r="B50" s="335"/>
    </row>
    <row r="51" ht="16.5">
      <c r="A51" s="326" t="s">
        <v>560</v>
      </c>
      <c r="B51" s="333">
        <f>B50/$B$27</f>
        <v>0</v>
      </c>
    </row>
    <row r="52" ht="15">
      <c r="A52" s="326" t="s">
        <v>561</v>
      </c>
      <c r="B52" s="329"/>
      <c r="C52" s="215">
        <v>1</v>
      </c>
    </row>
    <row r="53" ht="15">
      <c r="A53" s="326" t="s">
        <v>562</v>
      </c>
      <c r="B53" s="329"/>
      <c r="C53" s="215">
        <v>2</v>
      </c>
    </row>
    <row r="54" s="330" customFormat="1" ht="16.5">
      <c r="A54" s="334" t="s">
        <v>563</v>
      </c>
      <c r="B54" s="335"/>
    </row>
    <row r="55" ht="16.5">
      <c r="A55" s="326" t="s">
        <v>560</v>
      </c>
      <c r="B55" s="333">
        <f>B54/$B$27</f>
        <v>0</v>
      </c>
    </row>
    <row r="56" ht="15">
      <c r="A56" s="326" t="s">
        <v>561</v>
      </c>
      <c r="B56" s="329"/>
      <c r="C56" s="215">
        <v>1</v>
      </c>
    </row>
    <row r="57" ht="15">
      <c r="A57" s="326" t="s">
        <v>562</v>
      </c>
      <c r="B57" s="329"/>
      <c r="C57" s="215">
        <v>2</v>
      </c>
    </row>
    <row r="58" ht="28.5">
      <c r="A58" s="328" t="s">
        <v>565</v>
      </c>
      <c r="B58" s="325">
        <f>B59+B63+B67+B71</f>
        <v>0</v>
      </c>
    </row>
    <row r="59" s="330" customFormat="1" ht="28.5">
      <c r="A59" s="331" t="s">
        <v>566</v>
      </c>
      <c r="B59" s="332">
        <f>0.9*0</f>
        <v>0</v>
      </c>
    </row>
    <row r="60" ht="16.5">
      <c r="A60" s="326" t="s">
        <v>560</v>
      </c>
      <c r="B60" s="333">
        <f>B59/$B$27</f>
        <v>0</v>
      </c>
    </row>
    <row r="61" ht="15">
      <c r="A61" s="326" t="s">
        <v>561</v>
      </c>
      <c r="B61" s="329"/>
      <c r="C61" s="215">
        <v>1</v>
      </c>
    </row>
    <row r="62" ht="15">
      <c r="A62" s="326" t="s">
        <v>562</v>
      </c>
      <c r="B62" s="329"/>
      <c r="C62" s="215">
        <v>2</v>
      </c>
    </row>
    <row r="63" s="330" customFormat="1" ht="16.5">
      <c r="A63" s="334" t="s">
        <v>563</v>
      </c>
      <c r="B63" s="335"/>
    </row>
    <row r="64" ht="16.5">
      <c r="A64" s="326" t="s">
        <v>560</v>
      </c>
      <c r="B64" s="333">
        <f>B63/$B$27</f>
        <v>0</v>
      </c>
    </row>
    <row r="65" ht="16.5">
      <c r="A65" s="326" t="s">
        <v>561</v>
      </c>
      <c r="B65" s="329"/>
      <c r="C65" s="215">
        <v>1</v>
      </c>
    </row>
    <row r="66" ht="16.5">
      <c r="A66" s="326" t="s">
        <v>562</v>
      </c>
      <c r="B66" s="329"/>
      <c r="C66" s="215">
        <v>2</v>
      </c>
    </row>
    <row r="67" s="330" customFormat="1" ht="16.5">
      <c r="A67" s="334" t="s">
        <v>563</v>
      </c>
      <c r="B67" s="335"/>
    </row>
    <row r="68" ht="16.5">
      <c r="A68" s="326" t="s">
        <v>560</v>
      </c>
      <c r="B68" s="333">
        <f>B67/$B$27</f>
        <v>0</v>
      </c>
    </row>
    <row r="69" ht="16.5">
      <c r="A69" s="326" t="s">
        <v>561</v>
      </c>
      <c r="B69" s="329"/>
      <c r="C69" s="215">
        <v>1</v>
      </c>
    </row>
    <row r="70" ht="16.5">
      <c r="A70" s="326" t="s">
        <v>562</v>
      </c>
      <c r="B70" s="329"/>
      <c r="C70" s="215">
        <v>2</v>
      </c>
    </row>
    <row r="71" s="330" customFormat="1" ht="16.5">
      <c r="A71" s="334" t="s">
        <v>563</v>
      </c>
      <c r="B71" s="335"/>
    </row>
    <row r="72" ht="16.5">
      <c r="A72" s="326" t="s">
        <v>560</v>
      </c>
      <c r="B72" s="333">
        <f>B71/$B$27</f>
        <v>0</v>
      </c>
    </row>
    <row r="73" ht="16.5">
      <c r="A73" s="326" t="s">
        <v>561</v>
      </c>
      <c r="B73" s="329"/>
      <c r="C73" s="215">
        <v>1</v>
      </c>
    </row>
    <row r="74" ht="16.5">
      <c r="A74" s="326" t="s">
        <v>562</v>
      </c>
      <c r="B74" s="329"/>
      <c r="C74" s="215">
        <v>2</v>
      </c>
    </row>
    <row r="75" ht="29.25">
      <c r="A75" s="336" t="s">
        <v>567</v>
      </c>
      <c r="B75" s="333">
        <f>B30/B27</f>
        <v>1.0000000000405043</v>
      </c>
    </row>
    <row r="76" ht="16.5">
      <c r="A76" s="337" t="s">
        <v>557</v>
      </c>
      <c r="B76" s="338"/>
    </row>
    <row r="77" ht="16.5">
      <c r="A77" s="337" t="s">
        <v>568</v>
      </c>
      <c r="B77" s="339">
        <f>B34-B79</f>
        <v>0.98021902916084225</v>
      </c>
    </row>
    <row r="78" ht="16.5">
      <c r="A78" s="337" t="s">
        <v>569</v>
      </c>
      <c r="B78" s="338"/>
    </row>
    <row r="79" ht="16.5">
      <c r="A79" s="337" t="s">
        <v>570</v>
      </c>
      <c r="B79" s="340">
        <f>0.81394744*1.2/B27</f>
        <v>0.019780970879662046</v>
      </c>
    </row>
    <row r="80" ht="16.5">
      <c r="A80" s="321" t="s">
        <v>571</v>
      </c>
      <c r="B80" s="340">
        <f>B81/$B$27</f>
        <v>1.0000000000405043</v>
      </c>
    </row>
    <row r="81" ht="16.5">
      <c r="A81" s="321" t="s">
        <v>572</v>
      </c>
      <c r="B81" s="341">
        <f>SUMIF(C33:C74, 1,B33:B74)</f>
        <v>49.377603050000005</v>
      </c>
      <c r="C81" s="342">
        <f>'6.2. Паспорт фин осв ввод'!D24-'6.2. Паспорт фин осв ввод'!F24</f>
        <v>-21.052473930000005</v>
      </c>
    </row>
    <row r="82" ht="16.5">
      <c r="A82" s="321" t="s">
        <v>573</v>
      </c>
      <c r="B82" s="340">
        <f>B83/$B$27</f>
        <v>1.0000000000405043</v>
      </c>
    </row>
    <row r="83" ht="16.5">
      <c r="A83" s="322" t="s">
        <v>574</v>
      </c>
      <c r="B83" s="341">
        <f>SUMIF(C35:C76, 2,B35:B76)</f>
        <v>49.377603049999998</v>
      </c>
      <c r="C83" s="342">
        <f>'6.2. Паспорт фин осв ввод'!D30-'6.2. Паспорт фин осв ввод'!F30</f>
        <v>-1.8598897099999974</v>
      </c>
    </row>
    <row r="84" ht="30">
      <c r="A84" s="336" t="s">
        <v>575</v>
      </c>
      <c r="B84" s="337" t="s">
        <v>576</v>
      </c>
    </row>
    <row r="85">
      <c r="A85" s="343" t="s">
        <v>577</v>
      </c>
      <c r="B85" s="343" t="s">
        <v>522</v>
      </c>
    </row>
    <row r="86" ht="75">
      <c r="A86" s="343" t="s">
        <v>578</v>
      </c>
      <c r="B86" s="343" t="s">
        <v>579</v>
      </c>
    </row>
    <row r="87">
      <c r="A87" s="343" t="s">
        <v>580</v>
      </c>
      <c r="B87" s="343"/>
    </row>
    <row r="88" ht="30">
      <c r="A88" s="343" t="s">
        <v>581</v>
      </c>
      <c r="B88" s="343" t="s">
        <v>582</v>
      </c>
    </row>
    <row r="89" ht="16.5">
      <c r="A89" s="344" t="s">
        <v>583</v>
      </c>
      <c r="B89" s="344"/>
    </row>
    <row r="90" ht="30.75">
      <c r="A90" s="337" t="s">
        <v>584</v>
      </c>
      <c r="B90" s="345" t="s">
        <v>23</v>
      </c>
    </row>
    <row r="91" ht="29.25">
      <c r="A91" s="321" t="s">
        <v>585</v>
      </c>
      <c r="B91" s="346">
        <v>5</v>
      </c>
    </row>
    <row r="92" ht="16.5">
      <c r="A92" s="337" t="s">
        <v>557</v>
      </c>
      <c r="B92" s="347"/>
    </row>
    <row r="93" ht="16.5">
      <c r="A93" s="337" t="s">
        <v>586</v>
      </c>
      <c r="B93" s="346">
        <v>0</v>
      </c>
    </row>
    <row r="94" ht="16.5">
      <c r="A94" s="337" t="s">
        <v>587</v>
      </c>
      <c r="B94" s="346">
        <v>3</v>
      </c>
    </row>
    <row r="95" ht="16.5">
      <c r="A95" s="348" t="s">
        <v>588</v>
      </c>
      <c r="B95" s="349" t="s">
        <v>589</v>
      </c>
    </row>
    <row r="96" ht="16.5">
      <c r="A96" s="321" t="s">
        <v>590</v>
      </c>
      <c r="B96" s="350"/>
    </row>
    <row r="97" ht="16.5">
      <c r="A97" s="343" t="s">
        <v>591</v>
      </c>
      <c r="B97" s="349" t="str">
        <f>'6.1. Паспорт сетевой график'!H43</f>
        <v xml:space="preserve">не требуется</v>
      </c>
    </row>
    <row r="98" ht="16.5">
      <c r="A98" s="343" t="s">
        <v>592</v>
      </c>
      <c r="B98" s="351" t="s">
        <v>59</v>
      </c>
    </row>
    <row r="99" ht="16.5">
      <c r="A99" s="343" t="s">
        <v>593</v>
      </c>
      <c r="B99" s="351" t="s">
        <v>59</v>
      </c>
    </row>
    <row r="100" ht="30.75">
      <c r="A100" s="352" t="s">
        <v>594</v>
      </c>
      <c r="B100" s="353" t="s">
        <v>595</v>
      </c>
    </row>
    <row r="101" ht="28.5">
      <c r="A101" s="336" t="s">
        <v>596</v>
      </c>
      <c r="B101" s="354" t="s">
        <v>59</v>
      </c>
    </row>
    <row r="102">
      <c r="A102" s="343" t="s">
        <v>597</v>
      </c>
      <c r="B102" s="355"/>
    </row>
    <row r="103">
      <c r="A103" s="343" t="s">
        <v>598</v>
      </c>
      <c r="B103" s="355"/>
    </row>
    <row r="104">
      <c r="A104" s="343" t="s">
        <v>599</v>
      </c>
      <c r="B104" s="355"/>
    </row>
    <row r="105">
      <c r="A105" s="343" t="s">
        <v>600</v>
      </c>
      <c r="B105" s="355"/>
    </row>
    <row r="106" ht="16.5">
      <c r="A106" s="356" t="s">
        <v>601</v>
      </c>
      <c r="B106" s="357"/>
    </row>
    <row r="109">
      <c r="A109" s="358"/>
      <c r="B109" s="359"/>
    </row>
    <row r="110">
      <c r="B110" s="360"/>
    </row>
    <row r="111">
      <c r="B111" s="361"/>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2"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N_181-9</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5"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T25"/>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N_181-9</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N_181-9</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2" zoomScale="80" workbookViewId="0">
      <selection activeCell="C26" activeCellId="0" sqref="C26"/>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N_181-9</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ввод'!AC52,3)," млн рублей/к-т")</f>
        <v xml:space="preserve">41.148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8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2024</v>
      </c>
      <c r="D28" s="1"/>
      <c r="E28" s="1"/>
      <c r="F28" s="1"/>
      <c r="G28" s="1"/>
      <c r="H28" s="1"/>
      <c r="I28" s="1"/>
      <c r="J28" s="1"/>
      <c r="K28" s="1"/>
      <c r="L28" s="1"/>
      <c r="M28" s="1"/>
      <c r="N28" s="1"/>
      <c r="O28" s="1"/>
      <c r="P28" s="1"/>
      <c r="Q28" s="1"/>
      <c r="R28" s="1"/>
      <c r="S28" s="1"/>
      <c r="T28" s="1"/>
      <c r="U28" s="1"/>
    </row>
    <row r="29" ht="42.75" customHeight="1">
      <c r="A29" s="23" t="s">
        <v>35</v>
      </c>
      <c r="B29" s="20" t="s">
        <v>154</v>
      </c>
      <c r="C29" s="25">
        <v>2025</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N_181-9</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B22" activeCellId="0" sqref="B22"/>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N_181-9</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2023</v>
      </c>
      <c r="K20" s="105">
        <v>2024</v>
      </c>
      <c r="L20" s="105">
        <v>2025</v>
      </c>
      <c r="M20" s="105">
        <v>2026</v>
      </c>
      <c r="N20" s="105">
        <v>2027</v>
      </c>
      <c r="O20" s="105">
        <v>2028</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05">
        <v>2025</v>
      </c>
      <c r="C22" s="40">
        <v>0</v>
      </c>
      <c r="D22" s="40">
        <v>0</v>
      </c>
      <c r="E22" s="40">
        <v>0</v>
      </c>
      <c r="F22" s="40">
        <v>0</v>
      </c>
      <c r="G22" s="40">
        <v>0</v>
      </c>
      <c r="H22" s="40">
        <v>0</v>
      </c>
      <c r="I22" s="40">
        <v>0</v>
      </c>
      <c r="J22" s="112">
        <v>0</v>
      </c>
      <c r="K22" s="112">
        <v>0</v>
      </c>
      <c r="L22" s="112">
        <v>0</v>
      </c>
      <c r="M22" s="112">
        <v>0</v>
      </c>
      <c r="N22" s="112">
        <v>0</v>
      </c>
      <c r="O22" s="112">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4" zoomScale="80" workbookViewId="0">
      <selection activeCell="C25" activeCellId="0" sqref="C25"/>
    </sheetView>
  </sheetViews>
  <sheetFormatPr defaultColWidth="9.140625" defaultRowHeight="14.25"/>
  <cols>
    <col customWidth="1" min="1" max="1" style="114" width="61.7109375"/>
    <col customWidth="1" min="2" max="2" style="115" width="18.5703125"/>
    <col customWidth="1" min="3" max="12" style="115" width="16.85546875"/>
    <col customWidth="1" hidden="1" min="13" max="33" style="115" width="16.85546875"/>
    <col customWidth="1" hidden="1" min="34" max="34" style="113" width="16.85546875"/>
    <col customWidth="1" hidden="1" min="35" max="69" style="113" width="0"/>
    <col min="70" max="239" style="113" width="9.140625"/>
    <col customWidth="1" min="240" max="240" style="113" width="61.7109375"/>
    <col customWidth="1" min="241" max="241" style="113" width="18.5703125"/>
    <col customWidth="1" min="242" max="281" style="113" width="16.85546875"/>
    <col customWidth="1" min="282" max="283" style="113" width="18.5703125"/>
    <col customWidth="1" min="284" max="284" style="113" width="21.7109375"/>
    <col min="285" max="495" style="113" width="9.140625"/>
    <col customWidth="1" min="496" max="496" style="113" width="61.7109375"/>
    <col customWidth="1" min="497" max="497" style="113" width="18.5703125"/>
    <col customWidth="1" min="498" max="537" style="113" width="16.85546875"/>
    <col customWidth="1" min="538" max="539" style="113" width="18.5703125"/>
    <col customWidth="1" min="540" max="540" style="113" width="21.7109375"/>
    <col min="541" max="751" style="113" width="9.140625"/>
    <col customWidth="1" min="752" max="752" style="113" width="61.7109375"/>
    <col customWidth="1" min="753" max="753" style="113" width="18.5703125"/>
    <col customWidth="1" min="754" max="793" style="113" width="16.85546875"/>
    <col customWidth="1" min="794" max="795" style="113" width="18.5703125"/>
    <col customWidth="1" min="796" max="796" style="113" width="21.7109375"/>
    <col min="797" max="1007" style="113" width="9.140625"/>
    <col customWidth="1" min="1008" max="1008" style="113" width="61.7109375"/>
    <col customWidth="1" min="1009" max="1009" style="113" width="18.5703125"/>
    <col customWidth="1" min="1010" max="1049" style="113" width="16.85546875"/>
    <col customWidth="1" min="1050" max="1051" style="113" width="18.5703125"/>
    <col customWidth="1" min="1052" max="1052" style="113" width="21.7109375"/>
    <col min="1053" max="1263" style="113" width="9.140625"/>
    <col customWidth="1" min="1264" max="1264" style="113" width="61.7109375"/>
    <col customWidth="1" min="1265" max="1265" style="113" width="18.5703125"/>
    <col customWidth="1" min="1266" max="1305" style="113" width="16.85546875"/>
    <col customWidth="1" min="1306" max="1307" style="113" width="18.5703125"/>
    <col customWidth="1" min="1308" max="1308" style="113" width="21.7109375"/>
    <col min="1309" max="1519" style="113" width="9.140625"/>
    <col customWidth="1" min="1520" max="1520" style="113" width="61.7109375"/>
    <col customWidth="1" min="1521" max="1521" style="113" width="18.5703125"/>
    <col customWidth="1" min="1522" max="1561" style="113" width="16.85546875"/>
    <col customWidth="1" min="1562" max="1563" style="113" width="18.5703125"/>
    <col customWidth="1" min="1564" max="1564" style="113" width="21.7109375"/>
    <col min="1565" max="1775" style="113" width="9.140625"/>
    <col customWidth="1" min="1776" max="1776" style="113" width="61.7109375"/>
    <col customWidth="1" min="1777" max="1777" style="113" width="18.5703125"/>
    <col customWidth="1" min="1778" max="1817" style="113" width="16.85546875"/>
    <col customWidth="1" min="1818" max="1819" style="113" width="18.5703125"/>
    <col customWidth="1" min="1820" max="1820" style="113" width="21.7109375"/>
    <col min="1821" max="2031" style="113" width="9.140625"/>
    <col customWidth="1" min="2032" max="2032" style="113" width="61.7109375"/>
    <col customWidth="1" min="2033" max="2033" style="113" width="18.5703125"/>
    <col customWidth="1" min="2034" max="2073" style="113" width="16.85546875"/>
    <col customWidth="1" min="2074" max="2075" style="113" width="18.5703125"/>
    <col customWidth="1" min="2076" max="2076" style="113" width="21.7109375"/>
    <col min="2077" max="2287" style="113" width="9.140625"/>
    <col customWidth="1" min="2288" max="2288" style="113" width="61.7109375"/>
    <col customWidth="1" min="2289" max="2289" style="113" width="18.5703125"/>
    <col customWidth="1" min="2290" max="2329" style="113" width="16.85546875"/>
    <col customWidth="1" min="2330" max="2331" style="113" width="18.5703125"/>
    <col customWidth="1" min="2332" max="2332" style="113" width="21.7109375"/>
    <col min="2333" max="2543" style="113" width="9.140625"/>
    <col customWidth="1" min="2544" max="2544" style="113" width="61.7109375"/>
    <col customWidth="1" min="2545" max="2545" style="113" width="18.5703125"/>
    <col customWidth="1" min="2546" max="2585" style="113" width="16.85546875"/>
    <col customWidth="1" min="2586" max="2587" style="113" width="18.5703125"/>
    <col customWidth="1" min="2588" max="2588" style="113" width="21.7109375"/>
    <col min="2589" max="2799" style="113" width="9.140625"/>
    <col customWidth="1" min="2800" max="2800" style="113" width="61.7109375"/>
    <col customWidth="1" min="2801" max="2801" style="113" width="18.5703125"/>
    <col customWidth="1" min="2802" max="2841" style="113" width="16.85546875"/>
    <col customWidth="1" min="2842" max="2843" style="113" width="18.5703125"/>
    <col customWidth="1" min="2844" max="2844" style="113" width="21.7109375"/>
    <col min="2845" max="3055" style="113" width="9.140625"/>
    <col customWidth="1" min="3056" max="3056" style="113" width="61.7109375"/>
    <col customWidth="1" min="3057" max="3057" style="113" width="18.5703125"/>
    <col customWidth="1" min="3058" max="3097" style="113" width="16.85546875"/>
    <col customWidth="1" min="3098" max="3099" style="113" width="18.5703125"/>
    <col customWidth="1" min="3100" max="3100" style="113" width="21.7109375"/>
    <col min="3101" max="3311" style="113" width="9.140625"/>
    <col customWidth="1" min="3312" max="3312" style="113" width="61.7109375"/>
    <col customWidth="1" min="3313" max="3313" style="113" width="18.5703125"/>
    <col customWidth="1" min="3314" max="3353" style="113" width="16.85546875"/>
    <col customWidth="1" min="3354" max="3355" style="113" width="18.5703125"/>
    <col customWidth="1" min="3356" max="3356" style="113" width="21.7109375"/>
    <col min="3357" max="3567" style="113" width="9.140625"/>
    <col customWidth="1" min="3568" max="3568" style="113" width="61.7109375"/>
    <col customWidth="1" min="3569" max="3569" style="113" width="18.5703125"/>
    <col customWidth="1" min="3570" max="3609" style="113" width="16.85546875"/>
    <col customWidth="1" min="3610" max="3611" style="113" width="18.5703125"/>
    <col customWidth="1" min="3612" max="3612" style="113" width="21.7109375"/>
    <col min="3613" max="3823" style="113" width="9.140625"/>
    <col customWidth="1" min="3824" max="3824" style="113" width="61.7109375"/>
    <col customWidth="1" min="3825" max="3825" style="113" width="18.5703125"/>
    <col customWidth="1" min="3826" max="3865" style="113" width="16.85546875"/>
    <col customWidth="1" min="3866" max="3867" style="113" width="18.5703125"/>
    <col customWidth="1" min="3868" max="3868" style="113" width="21.7109375"/>
    <col min="3869" max="4079" style="113" width="9.140625"/>
    <col customWidth="1" min="4080" max="4080" style="113" width="61.7109375"/>
    <col customWidth="1" min="4081" max="4081" style="113" width="18.5703125"/>
    <col customWidth="1" min="4082" max="4121" style="113" width="16.85546875"/>
    <col customWidth="1" min="4122" max="4123" style="113" width="18.5703125"/>
    <col customWidth="1" min="4124" max="4124" style="113" width="21.7109375"/>
    <col min="4125" max="4335" style="113" width="9.140625"/>
    <col customWidth="1" min="4336" max="4336" style="113" width="61.7109375"/>
    <col customWidth="1" min="4337" max="4337" style="113" width="18.5703125"/>
    <col customWidth="1" min="4338" max="4377" style="113" width="16.85546875"/>
    <col customWidth="1" min="4378" max="4379" style="113" width="18.5703125"/>
    <col customWidth="1" min="4380" max="4380" style="113" width="21.7109375"/>
    <col min="4381" max="4591" style="113" width="9.140625"/>
    <col customWidth="1" min="4592" max="4592" style="113" width="61.7109375"/>
    <col customWidth="1" min="4593" max="4593" style="113" width="18.5703125"/>
    <col customWidth="1" min="4594" max="4633" style="113" width="16.85546875"/>
    <col customWidth="1" min="4634" max="4635" style="113" width="18.5703125"/>
    <col customWidth="1" min="4636" max="4636" style="113" width="21.7109375"/>
    <col min="4637" max="4847" style="113" width="9.140625"/>
    <col customWidth="1" min="4848" max="4848" style="113" width="61.7109375"/>
    <col customWidth="1" min="4849" max="4849" style="113" width="18.5703125"/>
    <col customWidth="1" min="4850" max="4889" style="113" width="16.85546875"/>
    <col customWidth="1" min="4890" max="4891" style="113" width="18.5703125"/>
    <col customWidth="1" min="4892" max="4892" style="113" width="21.7109375"/>
    <col min="4893" max="5103" style="113" width="9.140625"/>
    <col customWidth="1" min="5104" max="5104" style="113" width="61.7109375"/>
    <col customWidth="1" min="5105" max="5105" style="113" width="18.5703125"/>
    <col customWidth="1" min="5106" max="5145" style="113" width="16.85546875"/>
    <col customWidth="1" min="5146" max="5147" style="113" width="18.5703125"/>
    <col customWidth="1" min="5148" max="5148" style="113" width="21.7109375"/>
    <col min="5149" max="5359" style="113" width="9.140625"/>
    <col customWidth="1" min="5360" max="5360" style="113" width="61.7109375"/>
    <col customWidth="1" min="5361" max="5361" style="113" width="18.5703125"/>
    <col customWidth="1" min="5362" max="5401" style="113" width="16.85546875"/>
    <col customWidth="1" min="5402" max="5403" style="113" width="18.5703125"/>
    <col customWidth="1" min="5404" max="5404" style="113" width="21.7109375"/>
    <col min="5405" max="5615" style="113" width="9.140625"/>
    <col customWidth="1" min="5616" max="5616" style="113" width="61.7109375"/>
    <col customWidth="1" min="5617" max="5617" style="113" width="18.5703125"/>
    <col customWidth="1" min="5618" max="5657" style="113" width="16.85546875"/>
    <col customWidth="1" min="5658" max="5659" style="113" width="18.5703125"/>
    <col customWidth="1" min="5660" max="5660" style="113" width="21.7109375"/>
    <col min="5661" max="5871" style="113" width="9.140625"/>
    <col customWidth="1" min="5872" max="5872" style="113" width="61.7109375"/>
    <col customWidth="1" min="5873" max="5873" style="113" width="18.5703125"/>
    <col customWidth="1" min="5874" max="5913" style="113" width="16.85546875"/>
    <col customWidth="1" min="5914" max="5915" style="113" width="18.5703125"/>
    <col customWidth="1" min="5916" max="5916" style="113" width="21.7109375"/>
    <col min="5917" max="6127" style="113" width="9.140625"/>
    <col customWidth="1" min="6128" max="6128" style="113" width="61.7109375"/>
    <col customWidth="1" min="6129" max="6129" style="113" width="18.5703125"/>
    <col customWidth="1" min="6130" max="6169" style="113" width="16.85546875"/>
    <col customWidth="1" min="6170" max="6171" style="113" width="18.5703125"/>
    <col customWidth="1" min="6172" max="6172" style="113" width="21.7109375"/>
    <col min="6173" max="6383" style="113" width="9.140625"/>
    <col customWidth="1" min="6384" max="6384" style="113" width="61.7109375"/>
    <col customWidth="1" min="6385" max="6385" style="113" width="18.5703125"/>
    <col customWidth="1" min="6386" max="6425" style="113" width="16.85546875"/>
    <col customWidth="1" min="6426" max="6427" style="113" width="18.5703125"/>
    <col customWidth="1" min="6428" max="6428" style="113" width="21.7109375"/>
    <col min="6429" max="6639" style="113" width="9.140625"/>
    <col customWidth="1" min="6640" max="6640" style="113" width="61.7109375"/>
    <col customWidth="1" min="6641" max="6641" style="113" width="18.5703125"/>
    <col customWidth="1" min="6642" max="6681" style="113" width="16.85546875"/>
    <col customWidth="1" min="6682" max="6683" style="113" width="18.5703125"/>
    <col customWidth="1" min="6684" max="6684" style="113" width="21.7109375"/>
    <col min="6685" max="6895" style="113" width="9.140625"/>
    <col customWidth="1" min="6896" max="6896" style="113" width="61.7109375"/>
    <col customWidth="1" min="6897" max="6897" style="113" width="18.5703125"/>
    <col customWidth="1" min="6898" max="6937" style="113" width="16.85546875"/>
    <col customWidth="1" min="6938" max="6939" style="113" width="18.5703125"/>
    <col customWidth="1" min="6940" max="6940" style="113" width="21.7109375"/>
    <col min="6941" max="7151" style="113" width="9.140625"/>
    <col customWidth="1" min="7152" max="7152" style="113" width="61.7109375"/>
    <col customWidth="1" min="7153" max="7153" style="113" width="18.5703125"/>
    <col customWidth="1" min="7154" max="7193" style="113" width="16.85546875"/>
    <col customWidth="1" min="7194" max="7195" style="113" width="18.5703125"/>
    <col customWidth="1" min="7196" max="7196" style="113" width="21.7109375"/>
    <col min="7197" max="7407" style="113" width="9.140625"/>
    <col customWidth="1" min="7408" max="7408" style="113" width="61.7109375"/>
    <col customWidth="1" min="7409" max="7409" style="113" width="18.5703125"/>
    <col customWidth="1" min="7410" max="7449" style="113" width="16.85546875"/>
    <col customWidth="1" min="7450" max="7451" style="113" width="18.5703125"/>
    <col customWidth="1" min="7452" max="7452" style="113" width="21.7109375"/>
    <col min="7453" max="7663" style="113" width="9.140625"/>
    <col customWidth="1" min="7664" max="7664" style="113" width="61.7109375"/>
    <col customWidth="1" min="7665" max="7665" style="113" width="18.5703125"/>
    <col customWidth="1" min="7666" max="7705" style="113" width="16.85546875"/>
    <col customWidth="1" min="7706" max="7707" style="113" width="18.5703125"/>
    <col customWidth="1" min="7708" max="7708" style="113" width="21.7109375"/>
    <col min="7709" max="7919" style="113" width="9.140625"/>
    <col customWidth="1" min="7920" max="7920" style="113" width="61.7109375"/>
    <col customWidth="1" min="7921" max="7921" style="113" width="18.5703125"/>
    <col customWidth="1" min="7922" max="7961" style="113" width="16.85546875"/>
    <col customWidth="1" min="7962" max="7963" style="113" width="18.5703125"/>
    <col customWidth="1" min="7964" max="7964" style="113" width="21.7109375"/>
    <col min="7965" max="8175" style="113" width="9.140625"/>
    <col customWidth="1" min="8176" max="8176" style="113" width="61.7109375"/>
    <col customWidth="1" min="8177" max="8177" style="113" width="18.5703125"/>
    <col customWidth="1" min="8178" max="8217" style="113" width="16.85546875"/>
    <col customWidth="1" min="8218" max="8219" style="113" width="18.5703125"/>
    <col customWidth="1" min="8220" max="8220" style="113" width="21.7109375"/>
    <col min="8221" max="8431" style="113" width="9.140625"/>
    <col customWidth="1" min="8432" max="8432" style="113" width="61.7109375"/>
    <col customWidth="1" min="8433" max="8433" style="113" width="18.5703125"/>
    <col customWidth="1" min="8434" max="8473" style="113" width="16.85546875"/>
    <col customWidth="1" min="8474" max="8475" style="113" width="18.5703125"/>
    <col customWidth="1" min="8476" max="8476" style="113" width="21.7109375"/>
    <col min="8477" max="8687" style="113" width="9.140625"/>
    <col customWidth="1" min="8688" max="8688" style="113" width="61.7109375"/>
    <col customWidth="1" min="8689" max="8689" style="113" width="18.5703125"/>
    <col customWidth="1" min="8690" max="8729" style="113" width="16.85546875"/>
    <col customWidth="1" min="8730" max="8731" style="113" width="18.5703125"/>
    <col customWidth="1" min="8732" max="8732" style="113" width="21.7109375"/>
    <col min="8733" max="8943" style="113" width="9.140625"/>
    <col customWidth="1" min="8944" max="8944" style="113" width="61.7109375"/>
    <col customWidth="1" min="8945" max="8945" style="113" width="18.5703125"/>
    <col customWidth="1" min="8946" max="8985" style="113" width="16.85546875"/>
    <col customWidth="1" min="8986" max="8987" style="113" width="18.5703125"/>
    <col customWidth="1" min="8988" max="8988" style="113" width="21.7109375"/>
    <col min="8989" max="9199" style="113" width="9.140625"/>
    <col customWidth="1" min="9200" max="9200" style="113" width="61.7109375"/>
    <col customWidth="1" min="9201" max="9201" style="113" width="18.5703125"/>
    <col customWidth="1" min="9202" max="9241" style="113" width="16.85546875"/>
    <col customWidth="1" min="9242" max="9243" style="113" width="18.5703125"/>
    <col customWidth="1" min="9244" max="9244" style="113" width="21.7109375"/>
    <col min="9245" max="9455" style="113" width="9.140625"/>
    <col customWidth="1" min="9456" max="9456" style="113" width="61.7109375"/>
    <col customWidth="1" min="9457" max="9457" style="113" width="18.5703125"/>
    <col customWidth="1" min="9458" max="9497" style="113" width="16.85546875"/>
    <col customWidth="1" min="9498" max="9499" style="113" width="18.5703125"/>
    <col customWidth="1" min="9500" max="9500" style="113" width="21.7109375"/>
    <col min="9501" max="9711" style="113" width="9.140625"/>
    <col customWidth="1" min="9712" max="9712" style="113" width="61.7109375"/>
    <col customWidth="1" min="9713" max="9713" style="113" width="18.5703125"/>
    <col customWidth="1" min="9714" max="9753" style="113" width="16.85546875"/>
    <col customWidth="1" min="9754" max="9755" style="113" width="18.5703125"/>
    <col customWidth="1" min="9756" max="9756" style="113" width="21.7109375"/>
    <col min="9757" max="9967" style="113" width="9.140625"/>
    <col customWidth="1" min="9968" max="9968" style="113" width="61.7109375"/>
    <col customWidth="1" min="9969" max="9969" style="113" width="18.5703125"/>
    <col customWidth="1" min="9970" max="10009" style="113" width="16.85546875"/>
    <col customWidth="1" min="10010" max="10011" style="113" width="18.5703125"/>
    <col customWidth="1" min="10012" max="10012" style="113" width="21.7109375"/>
    <col min="10013" max="10223" style="113" width="9.140625"/>
    <col customWidth="1" min="10224" max="10224" style="113" width="61.7109375"/>
    <col customWidth="1" min="10225" max="10225" style="113" width="18.5703125"/>
    <col customWidth="1" min="10226" max="10265" style="113" width="16.85546875"/>
    <col customWidth="1" min="10266" max="10267" style="113" width="18.5703125"/>
    <col customWidth="1" min="10268" max="10268" style="113" width="21.7109375"/>
    <col min="10269" max="10479" style="113" width="9.140625"/>
    <col customWidth="1" min="10480" max="10480" style="113" width="61.7109375"/>
    <col customWidth="1" min="10481" max="10481" style="113" width="18.5703125"/>
    <col customWidth="1" min="10482" max="10521" style="113" width="16.85546875"/>
    <col customWidth="1" min="10522" max="10523" style="113" width="18.5703125"/>
    <col customWidth="1" min="10524" max="10524" style="113" width="21.7109375"/>
    <col min="10525" max="10735" style="113" width="9.140625"/>
    <col customWidth="1" min="10736" max="10736" style="113" width="61.7109375"/>
    <col customWidth="1" min="10737" max="10737" style="113" width="18.5703125"/>
    <col customWidth="1" min="10738" max="10777" style="113" width="16.85546875"/>
    <col customWidth="1" min="10778" max="10779" style="113" width="18.5703125"/>
    <col customWidth="1" min="10780" max="10780" style="113" width="21.7109375"/>
    <col min="10781" max="10991" style="113" width="9.140625"/>
    <col customWidth="1" min="10992" max="10992" style="113" width="61.7109375"/>
    <col customWidth="1" min="10993" max="10993" style="113" width="18.5703125"/>
    <col customWidth="1" min="10994" max="11033" style="113" width="16.85546875"/>
    <col customWidth="1" min="11034" max="11035" style="113" width="18.5703125"/>
    <col customWidth="1" min="11036" max="11036" style="113" width="21.7109375"/>
    <col min="11037" max="11247" style="113" width="9.140625"/>
    <col customWidth="1" min="11248" max="11248" style="113" width="61.7109375"/>
    <col customWidth="1" min="11249" max="11249" style="113" width="18.5703125"/>
    <col customWidth="1" min="11250" max="11289" style="113" width="16.85546875"/>
    <col customWidth="1" min="11290" max="11291" style="113" width="18.5703125"/>
    <col customWidth="1" min="11292" max="11292" style="113" width="21.7109375"/>
    <col min="11293" max="11503" style="113" width="9.140625"/>
    <col customWidth="1" min="11504" max="11504" style="113" width="61.7109375"/>
    <col customWidth="1" min="11505" max="11505" style="113" width="18.5703125"/>
    <col customWidth="1" min="11506" max="11545" style="113" width="16.85546875"/>
    <col customWidth="1" min="11546" max="11547" style="113" width="18.5703125"/>
    <col customWidth="1" min="11548" max="11548" style="113" width="21.7109375"/>
    <col min="11549" max="11759" style="113" width="9.140625"/>
    <col customWidth="1" min="11760" max="11760" style="113" width="61.7109375"/>
    <col customWidth="1" min="11761" max="11761" style="113" width="18.5703125"/>
    <col customWidth="1" min="11762" max="11801" style="113" width="16.85546875"/>
    <col customWidth="1" min="11802" max="11803" style="113" width="18.5703125"/>
    <col customWidth="1" min="11804" max="11804" style="113" width="21.7109375"/>
    <col min="11805" max="12015" style="113" width="9.140625"/>
    <col customWidth="1" min="12016" max="12016" style="113" width="61.7109375"/>
    <col customWidth="1" min="12017" max="12017" style="113" width="18.5703125"/>
    <col customWidth="1" min="12018" max="12057" style="113" width="16.85546875"/>
    <col customWidth="1" min="12058" max="12059" style="113" width="18.5703125"/>
    <col customWidth="1" min="12060" max="12060" style="113" width="21.7109375"/>
    <col min="12061" max="12271" style="113" width="9.140625"/>
    <col customWidth="1" min="12272" max="12272" style="113" width="61.7109375"/>
    <col customWidth="1" min="12273" max="12273" style="113" width="18.5703125"/>
    <col customWidth="1" min="12274" max="12313" style="113" width="16.85546875"/>
    <col customWidth="1" min="12314" max="12315" style="113" width="18.5703125"/>
    <col customWidth="1" min="12316" max="12316" style="113" width="21.7109375"/>
    <col min="12317" max="12527" style="113" width="9.140625"/>
    <col customWidth="1" min="12528" max="12528" style="113" width="61.7109375"/>
    <col customWidth="1" min="12529" max="12529" style="113" width="18.5703125"/>
    <col customWidth="1" min="12530" max="12569" style="113" width="16.85546875"/>
    <col customWidth="1" min="12570" max="12571" style="113" width="18.5703125"/>
    <col customWidth="1" min="12572" max="12572" style="113" width="21.7109375"/>
    <col min="12573" max="12783" style="113" width="9.140625"/>
    <col customWidth="1" min="12784" max="12784" style="113" width="61.7109375"/>
    <col customWidth="1" min="12785" max="12785" style="113" width="18.5703125"/>
    <col customWidth="1" min="12786" max="12825" style="113" width="16.85546875"/>
    <col customWidth="1" min="12826" max="12827" style="113" width="18.5703125"/>
    <col customWidth="1" min="12828" max="12828" style="113" width="21.7109375"/>
    <col min="12829" max="13039" style="113" width="9.140625"/>
    <col customWidth="1" min="13040" max="13040" style="113" width="61.7109375"/>
    <col customWidth="1" min="13041" max="13041" style="113" width="18.5703125"/>
    <col customWidth="1" min="13042" max="13081" style="113" width="16.85546875"/>
    <col customWidth="1" min="13082" max="13083" style="113" width="18.5703125"/>
    <col customWidth="1" min="13084" max="13084" style="113" width="21.7109375"/>
    <col min="13085" max="13295" style="113" width="9.140625"/>
    <col customWidth="1" min="13296" max="13296" style="113" width="61.7109375"/>
    <col customWidth="1" min="13297" max="13297" style="113" width="18.5703125"/>
    <col customWidth="1" min="13298" max="13337" style="113" width="16.85546875"/>
    <col customWidth="1" min="13338" max="13339" style="113" width="18.5703125"/>
    <col customWidth="1" min="13340" max="13340" style="113" width="21.7109375"/>
    <col min="13341" max="13551" style="113" width="9.140625"/>
    <col customWidth="1" min="13552" max="13552" style="113" width="61.7109375"/>
    <col customWidth="1" min="13553" max="13553" style="113" width="18.5703125"/>
    <col customWidth="1" min="13554" max="13593" style="113" width="16.85546875"/>
    <col customWidth="1" min="13594" max="13595" style="113" width="18.5703125"/>
    <col customWidth="1" min="13596" max="13596" style="113" width="21.7109375"/>
    <col min="13597" max="13807" style="113" width="9.140625"/>
    <col customWidth="1" min="13808" max="13808" style="113" width="61.7109375"/>
    <col customWidth="1" min="13809" max="13809" style="113" width="18.5703125"/>
    <col customWidth="1" min="13810" max="13849" style="113" width="16.85546875"/>
    <col customWidth="1" min="13850" max="13851" style="113" width="18.5703125"/>
    <col customWidth="1" min="13852" max="13852" style="113" width="21.7109375"/>
    <col min="13853" max="14063" style="113" width="9.140625"/>
    <col customWidth="1" min="14064" max="14064" style="113" width="61.7109375"/>
    <col customWidth="1" min="14065" max="14065" style="113" width="18.5703125"/>
    <col customWidth="1" min="14066" max="14105" style="113" width="16.85546875"/>
    <col customWidth="1" min="14106" max="14107" style="113" width="18.5703125"/>
    <col customWidth="1" min="14108" max="14108" style="113" width="21.7109375"/>
    <col min="14109" max="14319" style="113" width="9.140625"/>
    <col customWidth="1" min="14320" max="14320" style="113" width="61.7109375"/>
    <col customWidth="1" min="14321" max="14321" style="113" width="18.5703125"/>
    <col customWidth="1" min="14322" max="14361" style="113" width="16.85546875"/>
    <col customWidth="1" min="14362" max="14363" style="113" width="18.5703125"/>
    <col customWidth="1" min="14364" max="14364" style="113" width="21.7109375"/>
    <col min="14365" max="14575" style="113" width="9.140625"/>
    <col customWidth="1" min="14576" max="14576" style="113" width="61.7109375"/>
    <col customWidth="1" min="14577" max="14577" style="113" width="18.5703125"/>
    <col customWidth="1" min="14578" max="14617" style="113" width="16.85546875"/>
    <col customWidth="1" min="14618" max="14619" style="113" width="18.5703125"/>
    <col customWidth="1" min="14620" max="14620" style="113" width="21.7109375"/>
    <col min="14621" max="14831" style="113" width="9.140625"/>
    <col customWidth="1" min="14832" max="14832" style="113" width="61.7109375"/>
    <col customWidth="1" min="14833" max="14833" style="113" width="18.5703125"/>
    <col customWidth="1" min="14834" max="14873" style="113" width="16.85546875"/>
    <col customWidth="1" min="14874" max="14875" style="113" width="18.5703125"/>
    <col customWidth="1" min="14876" max="14876" style="113" width="21.7109375"/>
    <col min="14877" max="15087" style="113" width="9.140625"/>
    <col customWidth="1" min="15088" max="15088" style="113" width="61.7109375"/>
    <col customWidth="1" min="15089" max="15089" style="113" width="18.5703125"/>
    <col customWidth="1" min="15090" max="15129" style="113" width="16.85546875"/>
    <col customWidth="1" min="15130" max="15131" style="113" width="18.5703125"/>
    <col customWidth="1" min="15132" max="15132" style="113" width="21.7109375"/>
    <col min="15133" max="15343" style="113" width="9.140625"/>
    <col customWidth="1" min="15344" max="15344" style="113" width="61.7109375"/>
    <col customWidth="1" min="15345" max="15345" style="113" width="18.5703125"/>
    <col customWidth="1" min="15346" max="15385" style="113" width="16.85546875"/>
    <col customWidth="1" min="15386" max="15387" style="113" width="18.5703125"/>
    <col customWidth="1" min="15388" max="15388" style="113" width="21.7109375"/>
    <col min="15389" max="15599" style="113" width="9.140625"/>
    <col customWidth="1" min="15600" max="15600" style="113" width="61.7109375"/>
    <col customWidth="1" min="15601" max="15601" style="113" width="18.5703125"/>
    <col customWidth="1" min="15602" max="15641" style="113" width="16.85546875"/>
    <col customWidth="1" min="15642" max="15643" style="113" width="18.5703125"/>
    <col customWidth="1" min="15644" max="15644" style="113" width="21.7109375"/>
    <col min="15645" max="15855" style="113" width="9.140625"/>
    <col customWidth="1" min="15856" max="15856" style="113" width="61.7109375"/>
    <col customWidth="1" min="15857" max="15857" style="113" width="18.5703125"/>
    <col customWidth="1" min="15858" max="15897" style="113" width="16.85546875"/>
    <col customWidth="1" min="15898" max="15899" style="113" width="18.5703125"/>
    <col customWidth="1" min="15900" max="15900" style="113" width="21.7109375"/>
    <col min="15901" max="16111" style="113" width="9.140625"/>
    <col customWidth="1" min="16112" max="16112" style="113" width="61.7109375"/>
    <col customWidth="1" min="16113" max="16113" style="113" width="18.5703125"/>
    <col customWidth="1" min="16114" max="16153" style="113" width="16.85546875"/>
    <col customWidth="1" min="16154" max="16155" style="113" width="18.5703125"/>
    <col customWidth="1" min="16156" max="16156" style="113" width="21.7109375"/>
    <col min="16157" max="16384" style="113" width="9.140625"/>
  </cols>
  <sheetData>
    <row r="1" ht="17.25">
      <c r="A1" s="2"/>
      <c r="B1" s="116"/>
      <c r="C1" s="116"/>
      <c r="D1" s="116"/>
      <c r="G1" s="116"/>
      <c r="H1" s="3" t="s">
        <v>0</v>
      </c>
      <c r="I1" s="116"/>
      <c r="J1" s="116"/>
      <c r="K1" s="3"/>
      <c r="L1" s="116"/>
      <c r="M1" s="116"/>
      <c r="N1" s="116"/>
      <c r="O1" s="116"/>
      <c r="P1" s="116"/>
      <c r="Q1" s="116"/>
      <c r="R1" s="116"/>
      <c r="S1" s="116"/>
      <c r="T1" s="116"/>
      <c r="U1" s="116"/>
      <c r="V1" s="116"/>
      <c r="W1" s="116"/>
      <c r="X1" s="116"/>
      <c r="Y1" s="116"/>
      <c r="Z1" s="116"/>
      <c r="AA1" s="116"/>
      <c r="AB1" s="116"/>
      <c r="AC1" s="116"/>
      <c r="AD1" s="116"/>
      <c r="AE1" s="116"/>
      <c r="AF1" s="116"/>
      <c r="AG1" s="116"/>
    </row>
    <row r="2" ht="17.25">
      <c r="A2" s="2"/>
      <c r="B2" s="116"/>
      <c r="C2" s="116"/>
      <c r="D2" s="116"/>
      <c r="E2" s="113"/>
      <c r="F2" s="113"/>
      <c r="G2" s="116"/>
      <c r="H2" s="4" t="s">
        <v>1</v>
      </c>
      <c r="I2" s="116"/>
      <c r="J2" s="116"/>
      <c r="K2" s="4"/>
      <c r="L2" s="116"/>
      <c r="M2" s="116"/>
      <c r="N2" s="116"/>
      <c r="O2" s="116"/>
      <c r="P2" s="116"/>
      <c r="Q2" s="116"/>
      <c r="R2" s="116"/>
      <c r="S2" s="116"/>
      <c r="T2" s="116"/>
      <c r="U2" s="116"/>
      <c r="V2" s="116"/>
      <c r="W2" s="116"/>
      <c r="X2" s="116"/>
      <c r="Y2" s="116"/>
      <c r="Z2" s="116"/>
      <c r="AA2" s="116"/>
      <c r="AB2" s="116"/>
      <c r="AC2" s="116"/>
      <c r="AD2" s="116"/>
      <c r="AE2" s="116"/>
      <c r="AF2" s="116"/>
      <c r="AG2" s="116"/>
    </row>
    <row r="3" ht="17.25">
      <c r="A3" s="117"/>
      <c r="B3" s="116"/>
      <c r="C3" s="116"/>
      <c r="D3" s="116"/>
      <c r="E3" s="113"/>
      <c r="F3" s="113"/>
      <c r="G3" s="116"/>
      <c r="H3" s="4" t="s">
        <v>253</v>
      </c>
      <c r="I3" s="116"/>
      <c r="J3" s="116"/>
      <c r="K3" s="4"/>
      <c r="L3" s="116"/>
      <c r="M3" s="116"/>
      <c r="N3" s="116"/>
      <c r="O3" s="116"/>
      <c r="P3" s="116"/>
      <c r="Q3" s="116"/>
      <c r="R3" s="116"/>
      <c r="S3" s="116"/>
      <c r="T3" s="116"/>
      <c r="U3" s="116"/>
      <c r="V3" s="116"/>
      <c r="W3" s="116"/>
      <c r="X3" s="116"/>
      <c r="Y3" s="116"/>
      <c r="Z3" s="116"/>
      <c r="AA3" s="116"/>
      <c r="AB3" s="116"/>
      <c r="AC3" s="116"/>
      <c r="AD3" s="116"/>
      <c r="AE3" s="116"/>
      <c r="AF3" s="116"/>
      <c r="AG3" s="116"/>
    </row>
    <row r="4" ht="17.25">
      <c r="A4" s="117"/>
      <c r="B4" s="116"/>
      <c r="C4" s="116"/>
      <c r="D4" s="116"/>
      <c r="E4" s="116"/>
      <c r="F4" s="116"/>
      <c r="G4" s="116"/>
      <c r="H4" s="116"/>
      <c r="I4" s="116"/>
      <c r="J4" s="116"/>
      <c r="K4" s="4"/>
      <c r="L4" s="116"/>
      <c r="M4" s="116"/>
      <c r="N4" s="116"/>
      <c r="O4" s="116"/>
      <c r="P4" s="116"/>
      <c r="Q4" s="116"/>
      <c r="R4" s="116"/>
      <c r="S4" s="116"/>
      <c r="T4" s="116"/>
      <c r="U4" s="116"/>
      <c r="V4" s="116"/>
      <c r="W4" s="116"/>
      <c r="X4" s="116"/>
      <c r="Y4" s="116"/>
      <c r="Z4" s="116"/>
      <c r="AA4" s="116"/>
      <c r="AB4" s="116"/>
      <c r="AC4" s="116"/>
      <c r="AD4" s="116"/>
      <c r="AE4" s="116"/>
      <c r="AF4" s="116"/>
      <c r="AG4" s="116"/>
    </row>
    <row r="5" ht="15">
      <c r="A5" s="118" t="str">
        <f>'1. паспорт местоположение'!A5:C5</f>
        <v xml:space="preserve">Год раскрытия информации: 2025 год</v>
      </c>
      <c r="B5" s="118"/>
      <c r="C5" s="118"/>
      <c r="D5" s="118"/>
      <c r="E5" s="118"/>
      <c r="F5" s="118"/>
      <c r="G5" s="118"/>
      <c r="H5" s="118"/>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row>
    <row r="6" ht="17.25">
      <c r="A6" s="117"/>
      <c r="B6" s="116"/>
      <c r="C6" s="116"/>
      <c r="D6" s="116"/>
      <c r="E6" s="116"/>
      <c r="F6" s="116"/>
      <c r="G6" s="116"/>
      <c r="H6" s="116"/>
      <c r="I6" s="116"/>
      <c r="J6" s="116"/>
      <c r="K6" s="4"/>
      <c r="L6" s="116"/>
      <c r="M6" s="116"/>
      <c r="N6" s="116"/>
      <c r="O6" s="116"/>
      <c r="P6" s="116"/>
      <c r="Q6" s="116"/>
      <c r="R6" s="116"/>
      <c r="S6" s="116"/>
      <c r="T6" s="116"/>
      <c r="U6" s="116"/>
      <c r="V6" s="116"/>
      <c r="W6" s="116"/>
      <c r="X6" s="116"/>
      <c r="Y6" s="116"/>
      <c r="Z6" s="116"/>
      <c r="AA6" s="116"/>
      <c r="AB6" s="116"/>
      <c r="AC6" s="116"/>
      <c r="AD6" s="116"/>
      <c r="AE6" s="116"/>
      <c r="AF6" s="116"/>
      <c r="AG6" s="116"/>
    </row>
    <row r="7" ht="17.25">
      <c r="A7" s="120" t="s">
        <v>4</v>
      </c>
      <c r="B7" s="120"/>
      <c r="C7" s="120"/>
      <c r="D7" s="120"/>
      <c r="E7" s="120"/>
      <c r="F7" s="120"/>
      <c r="G7" s="120"/>
      <c r="H7" s="1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row>
    <row r="8" ht="17.25">
      <c r="A8" s="120"/>
      <c r="B8" s="120"/>
      <c r="C8" s="120"/>
      <c r="D8" s="120"/>
      <c r="E8" s="120"/>
      <c r="F8" s="120"/>
      <c r="G8" s="120"/>
      <c r="H8" s="120"/>
      <c r="I8" s="120"/>
      <c r="J8" s="120"/>
      <c r="K8" s="120"/>
      <c r="L8" s="121"/>
      <c r="M8" s="121"/>
      <c r="N8" s="121"/>
      <c r="O8" s="121"/>
      <c r="P8" s="121"/>
      <c r="Q8" s="121"/>
      <c r="R8" s="121"/>
      <c r="S8" s="121"/>
      <c r="T8" s="121"/>
      <c r="U8" s="121"/>
      <c r="V8" s="121"/>
      <c r="W8" s="121"/>
      <c r="X8" s="121"/>
      <c r="Y8" s="121"/>
      <c r="Z8" s="116"/>
      <c r="AA8" s="116"/>
      <c r="AB8" s="116"/>
      <c r="AC8" s="116"/>
      <c r="AD8" s="116"/>
      <c r="AE8" s="116"/>
      <c r="AF8" s="116"/>
      <c r="AG8" s="116"/>
    </row>
    <row r="9" ht="17.25">
      <c r="A9" s="122" t="str">
        <f>'1. паспорт местоположение'!A9:C9</f>
        <v xml:space="preserve">Акционерное общество "Россети Янтарь" ДЗО  ПАО "Россети"</v>
      </c>
      <c r="B9" s="122"/>
      <c r="C9" s="122"/>
      <c r="D9" s="122"/>
      <c r="E9" s="122"/>
      <c r="F9" s="122"/>
      <c r="G9" s="122"/>
      <c r="H9" s="122"/>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row>
    <row r="10" ht="15">
      <c r="A10" s="124" t="s">
        <v>6</v>
      </c>
      <c r="B10" s="124"/>
      <c r="C10" s="124"/>
      <c r="D10" s="124"/>
      <c r="E10" s="124"/>
      <c r="F10" s="124"/>
      <c r="G10" s="124"/>
      <c r="H10" s="12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row>
    <row r="11" ht="17.25">
      <c r="A11" s="120"/>
      <c r="B11" s="120"/>
      <c r="C11" s="120"/>
      <c r="D11" s="120"/>
      <c r="E11" s="120"/>
      <c r="F11" s="120"/>
      <c r="G11" s="120"/>
      <c r="H11" s="120"/>
      <c r="I11" s="120"/>
      <c r="J11" s="120"/>
      <c r="K11" s="120"/>
      <c r="L11" s="121"/>
      <c r="M11" s="121"/>
      <c r="N11" s="121"/>
      <c r="O11" s="121"/>
      <c r="P11" s="121"/>
      <c r="Q11" s="121"/>
      <c r="R11" s="121"/>
      <c r="S11" s="121"/>
      <c r="T11" s="121"/>
      <c r="U11" s="121"/>
      <c r="V11" s="121"/>
      <c r="W11" s="121"/>
      <c r="X11" s="121"/>
      <c r="Y11" s="121"/>
      <c r="Z11" s="116"/>
      <c r="AA11" s="116"/>
      <c r="AB11" s="116"/>
      <c r="AC11" s="116"/>
      <c r="AD11" s="116"/>
      <c r="AE11" s="116"/>
      <c r="AF11" s="116"/>
      <c r="AG11" s="116"/>
    </row>
    <row r="12" ht="17.25">
      <c r="A12" s="122" t="str">
        <f>'1. паспорт местоположение'!A12:C12</f>
        <v>N_181-9</v>
      </c>
      <c r="B12" s="122"/>
      <c r="C12" s="122"/>
      <c r="D12" s="122"/>
      <c r="E12" s="122"/>
      <c r="F12" s="122"/>
      <c r="G12" s="122"/>
      <c r="H12" s="122"/>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row>
    <row r="13" ht="15">
      <c r="A13" s="124" t="s">
        <v>8</v>
      </c>
      <c r="B13" s="124"/>
      <c r="C13" s="124"/>
      <c r="D13" s="124"/>
      <c r="E13" s="124"/>
      <c r="F13" s="124"/>
      <c r="G13" s="124"/>
      <c r="H13" s="12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ht="17.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16"/>
      <c r="AA14" s="116"/>
      <c r="AB14" s="116"/>
      <c r="AC14" s="116"/>
      <c r="AD14" s="116"/>
      <c r="AE14" s="116"/>
      <c r="AF14" s="116"/>
      <c r="AG14" s="116"/>
    </row>
    <row r="15" ht="63.75" customHeight="1">
      <c r="A15" s="127" t="str">
        <f>'1. паспорт местоположение'!A15:C15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7"/>
      <c r="C15" s="127"/>
      <c r="D15" s="127"/>
      <c r="E15" s="127"/>
      <c r="F15" s="127"/>
      <c r="G15" s="127"/>
      <c r="H15" s="127"/>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row>
    <row r="16" ht="15">
      <c r="A16" s="124" t="s">
        <v>10</v>
      </c>
      <c r="B16" s="124"/>
      <c r="C16" s="124"/>
      <c r="D16" s="124"/>
      <c r="E16" s="124"/>
      <c r="F16" s="124"/>
      <c r="G16" s="124"/>
      <c r="H16" s="12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row>
    <row r="17" ht="17.25">
      <c r="A17" s="126"/>
      <c r="B17" s="126"/>
      <c r="C17" s="126"/>
      <c r="D17" s="126"/>
      <c r="E17" s="126"/>
      <c r="F17" s="126"/>
      <c r="G17" s="126"/>
      <c r="H17" s="126"/>
      <c r="I17" s="126"/>
      <c r="J17" s="126"/>
      <c r="K17" s="126"/>
      <c r="L17" s="126"/>
      <c r="M17" s="126"/>
      <c r="N17" s="126"/>
      <c r="O17" s="126"/>
      <c r="P17" s="126"/>
      <c r="Q17" s="126"/>
      <c r="R17" s="126"/>
      <c r="S17" s="126"/>
      <c r="T17" s="126"/>
      <c r="U17" s="126"/>
      <c r="V17" s="126"/>
      <c r="W17" s="128"/>
      <c r="X17" s="128"/>
      <c r="Y17" s="128"/>
      <c r="Z17" s="128"/>
      <c r="AA17" s="128"/>
      <c r="AB17" s="128"/>
      <c r="AC17" s="128"/>
      <c r="AD17" s="128"/>
      <c r="AE17" s="128"/>
      <c r="AF17" s="128"/>
      <c r="AG17" s="128"/>
    </row>
    <row r="18" ht="17.25">
      <c r="A18" s="122" t="s">
        <v>254</v>
      </c>
      <c r="B18" s="122"/>
      <c r="C18" s="122"/>
      <c r="D18" s="122"/>
      <c r="E18" s="122"/>
      <c r="F18" s="122"/>
      <c r="G18" s="122"/>
      <c r="H18" s="122"/>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row>
    <row r="19" ht="15">
      <c r="A19" s="130"/>
      <c r="Q19" s="131"/>
    </row>
    <row r="20" ht="15">
      <c r="A20" s="130"/>
      <c r="Q20" s="131"/>
    </row>
    <row r="21" ht="15">
      <c r="A21" s="130"/>
      <c r="Q21" s="131"/>
    </row>
    <row r="22" ht="15">
      <c r="A22" s="130"/>
      <c r="Q22" s="131"/>
    </row>
    <row r="23" ht="15">
      <c r="D23" s="132"/>
      <c r="Q23" s="131"/>
    </row>
    <row r="24" ht="16.5">
      <c r="A24" s="133" t="s">
        <v>255</v>
      </c>
      <c r="B24" s="134" t="s">
        <v>256</v>
      </c>
      <c r="D24" s="135"/>
      <c r="E24" s="136"/>
      <c r="F24" s="136"/>
      <c r="G24" s="136"/>
      <c r="H24" s="136"/>
    </row>
    <row r="25" ht="15">
      <c r="A25" s="137" t="s">
        <v>257</v>
      </c>
      <c r="B25" s="138">
        <f>'6.2. Паспорт фин осв ввод'!AC52*1000000</f>
        <v>41148002.539999999</v>
      </c>
    </row>
    <row r="26" ht="15">
      <c r="A26" s="139" t="s">
        <v>258</v>
      </c>
      <c r="B26" s="140">
        <v>0</v>
      </c>
    </row>
    <row r="27" ht="15">
      <c r="A27" s="139" t="s">
        <v>259</v>
      </c>
      <c r="B27" s="140">
        <v>30</v>
      </c>
      <c r="D27" s="132" t="s">
        <v>260</v>
      </c>
    </row>
    <row r="28" ht="16.149999999999999" customHeight="1">
      <c r="A28" s="141" t="s">
        <v>261</v>
      </c>
      <c r="B28" s="142">
        <v>1</v>
      </c>
      <c r="D28" s="143" t="s">
        <v>262</v>
      </c>
      <c r="E28" s="144"/>
      <c r="F28" s="145"/>
      <c r="G28" s="146" t="str">
        <f t="shared" ref="G28:G29" si="0">IF(SUM(B89:L89)=0,"не окупается",SUM(B89:L89))</f>
        <v xml:space="preserve">не окупается</v>
      </c>
      <c r="H28" s="147"/>
    </row>
    <row r="29" ht="15.6" customHeight="1">
      <c r="A29" s="137" t="s">
        <v>263</v>
      </c>
      <c r="B29" s="138">
        <f>B25*0.01</f>
        <v>411480.02539999998</v>
      </c>
      <c r="D29" s="143" t="s">
        <v>264</v>
      </c>
      <c r="E29" s="144"/>
      <c r="F29" s="145"/>
      <c r="G29" s="146" t="str">
        <f t="shared" si="0"/>
        <v xml:space="preserve">не окупается</v>
      </c>
      <c r="H29" s="147"/>
    </row>
    <row r="30" ht="27.600000000000001" customHeight="1">
      <c r="A30" s="139" t="s">
        <v>265</v>
      </c>
      <c r="B30" s="140">
        <v>3</v>
      </c>
      <c r="D30" s="143" t="s">
        <v>266</v>
      </c>
      <c r="E30" s="144"/>
      <c r="F30" s="145"/>
      <c r="G30" s="148">
        <f>L87</f>
        <v>-41159673.148828804</v>
      </c>
      <c r="H30" s="149"/>
    </row>
    <row r="31" ht="15">
      <c r="A31" s="139" t="s">
        <v>267</v>
      </c>
      <c r="B31" s="140">
        <v>3</v>
      </c>
      <c r="D31" s="150"/>
      <c r="E31" s="151"/>
      <c r="F31" s="152"/>
      <c r="G31" s="150"/>
      <c r="H31" s="152"/>
    </row>
    <row r="32" ht="15">
      <c r="A32" s="139" t="s">
        <v>268</v>
      </c>
      <c r="B32" s="140"/>
    </row>
    <row r="33" ht="15">
      <c r="A33" s="139" t="s">
        <v>269</v>
      </c>
      <c r="B33" s="140"/>
    </row>
    <row r="34" ht="15">
      <c r="A34" s="139" t="s">
        <v>270</v>
      </c>
      <c r="B34" s="140"/>
    </row>
    <row r="35" ht="15">
      <c r="A35" s="153"/>
      <c r="B35" s="140"/>
    </row>
    <row r="36" ht="15">
      <c r="A36" s="141" t="s">
        <v>271</v>
      </c>
      <c r="B36" s="154">
        <v>0.20000000000000001</v>
      </c>
    </row>
    <row r="37" ht="15">
      <c r="A37" s="137" t="s">
        <v>272</v>
      </c>
      <c r="B37" s="138">
        <v>0</v>
      </c>
    </row>
    <row r="38" ht="15">
      <c r="A38" s="139" t="s">
        <v>273</v>
      </c>
      <c r="B38" s="140"/>
    </row>
    <row r="39" ht="15">
      <c r="A39" s="155" t="s">
        <v>274</v>
      </c>
      <c r="B39" s="156"/>
    </row>
    <row r="40" ht="15">
      <c r="A40" s="157" t="s">
        <v>275</v>
      </c>
      <c r="B40" s="158">
        <v>1</v>
      </c>
    </row>
    <row r="41" ht="15">
      <c r="A41" s="159" t="s">
        <v>276</v>
      </c>
      <c r="B41" s="160"/>
    </row>
    <row r="42" ht="15">
      <c r="A42" s="159" t="s">
        <v>277</v>
      </c>
      <c r="B42" s="161"/>
    </row>
    <row r="43" ht="15">
      <c r="A43" s="159" t="s">
        <v>278</v>
      </c>
      <c r="B43" s="161">
        <v>0</v>
      </c>
    </row>
    <row r="44" ht="15">
      <c r="A44" s="159" t="s">
        <v>279</v>
      </c>
      <c r="B44" s="161">
        <v>0.1197</v>
      </c>
    </row>
    <row r="45" ht="15">
      <c r="A45" s="159" t="s">
        <v>280</v>
      </c>
      <c r="B45" s="161">
        <f>1-B43</f>
        <v>1</v>
      </c>
    </row>
    <row r="46" ht="15">
      <c r="A46" s="162" t="s">
        <v>281</v>
      </c>
      <c r="B46" s="163">
        <f>B45*B44+B43*B42*(1-B36)</f>
        <v>0.1197</v>
      </c>
      <c r="C46" s="164"/>
    </row>
    <row r="47" s="113" customFormat="1" ht="15">
      <c r="A47" s="165" t="s">
        <v>282</v>
      </c>
      <c r="B47" s="166">
        <f>B58</f>
        <v>1</v>
      </c>
      <c r="C47" s="166">
        <f t="shared" ref="C47:AG47" si="1">C58</f>
        <v>2</v>
      </c>
      <c r="D47" s="166">
        <f t="shared" si="1"/>
        <v>3</v>
      </c>
      <c r="E47" s="166">
        <f t="shared" si="1"/>
        <v>4</v>
      </c>
      <c r="F47" s="166">
        <f t="shared" si="1"/>
        <v>5</v>
      </c>
      <c r="G47" s="166">
        <f t="shared" si="1"/>
        <v>6</v>
      </c>
      <c r="H47" s="166">
        <f t="shared" si="1"/>
        <v>7</v>
      </c>
      <c r="I47" s="166">
        <f t="shared" si="1"/>
        <v>8</v>
      </c>
      <c r="J47" s="166">
        <f t="shared" si="1"/>
        <v>9</v>
      </c>
      <c r="K47" s="166">
        <f t="shared" si="1"/>
        <v>10</v>
      </c>
      <c r="L47" s="166">
        <f t="shared" si="1"/>
        <v>11</v>
      </c>
      <c r="M47" s="166">
        <f t="shared" si="1"/>
        <v>12</v>
      </c>
      <c r="N47" s="166">
        <f t="shared" si="1"/>
        <v>13</v>
      </c>
      <c r="O47" s="166">
        <f t="shared" si="1"/>
        <v>14</v>
      </c>
      <c r="P47" s="166">
        <f t="shared" si="1"/>
        <v>15</v>
      </c>
      <c r="Q47" s="166">
        <f t="shared" si="1"/>
        <v>16</v>
      </c>
      <c r="R47" s="166">
        <f t="shared" si="1"/>
        <v>17</v>
      </c>
      <c r="S47" s="166">
        <f t="shared" si="1"/>
        <v>18</v>
      </c>
      <c r="T47" s="166">
        <f t="shared" si="1"/>
        <v>19</v>
      </c>
      <c r="U47" s="166">
        <f t="shared" si="1"/>
        <v>20</v>
      </c>
      <c r="V47" s="166">
        <f t="shared" si="1"/>
        <v>21</v>
      </c>
      <c r="W47" s="166">
        <f t="shared" si="1"/>
        <v>22</v>
      </c>
      <c r="X47" s="166">
        <f t="shared" si="1"/>
        <v>23</v>
      </c>
      <c r="Y47" s="166">
        <f t="shared" si="1"/>
        <v>24</v>
      </c>
      <c r="Z47" s="166">
        <f t="shared" si="1"/>
        <v>25</v>
      </c>
      <c r="AA47" s="166">
        <f t="shared" si="1"/>
        <v>26</v>
      </c>
      <c r="AB47" s="166">
        <f t="shared" si="1"/>
        <v>27</v>
      </c>
      <c r="AC47" s="166">
        <f t="shared" si="1"/>
        <v>28</v>
      </c>
      <c r="AD47" s="166">
        <f t="shared" si="1"/>
        <v>29</v>
      </c>
      <c r="AE47" s="166">
        <f t="shared" si="1"/>
        <v>30</v>
      </c>
      <c r="AF47" s="166">
        <f t="shared" si="1"/>
        <v>31</v>
      </c>
      <c r="AG47" s="166">
        <f t="shared" si="1"/>
        <v>32</v>
      </c>
    </row>
    <row r="48" s="113" customFormat="1" ht="15">
      <c r="A48" s="167" t="s">
        <v>283</v>
      </c>
      <c r="B48" s="168">
        <f t="shared" ref="B48:B49" si="2">D101</f>
        <v>0.091135032622053413</v>
      </c>
      <c r="C48" s="168">
        <f t="shared" ref="C48:AG49" si="3">E101</f>
        <v>0.078163170639641913</v>
      </c>
      <c r="D48" s="168">
        <f t="shared" si="3"/>
        <v>0.052628968689616612</v>
      </c>
      <c r="E48" s="168">
        <f t="shared" si="3"/>
        <v>0.044208979893394937</v>
      </c>
      <c r="F48" s="168">
        <f t="shared" si="3"/>
        <v>0.044208979893394937</v>
      </c>
      <c r="G48" s="168">
        <f t="shared" si="3"/>
        <v>0.044208979893394937</v>
      </c>
      <c r="H48" s="168">
        <f t="shared" si="3"/>
        <v>0.044208979893394937</v>
      </c>
      <c r="I48" s="168">
        <f t="shared" si="3"/>
        <v>0.044208979893394937</v>
      </c>
      <c r="J48" s="168">
        <f t="shared" si="3"/>
        <v>0.044208979893394937</v>
      </c>
      <c r="K48" s="168">
        <f t="shared" si="3"/>
        <v>0.044208979893394937</v>
      </c>
      <c r="L48" s="168">
        <f t="shared" si="3"/>
        <v>0.044208979893394937</v>
      </c>
      <c r="M48" s="168">
        <f t="shared" si="3"/>
        <v>0.044208979893394937</v>
      </c>
      <c r="N48" s="168">
        <f t="shared" si="3"/>
        <v>0.044208979893394937</v>
      </c>
      <c r="O48" s="168">
        <f t="shared" si="3"/>
        <v>0.044208979893394937</v>
      </c>
      <c r="P48" s="168">
        <f t="shared" si="3"/>
        <v>0.044208979893394937</v>
      </c>
      <c r="Q48" s="168">
        <f t="shared" si="3"/>
        <v>0.044208979893394937</v>
      </c>
      <c r="R48" s="168">
        <f t="shared" si="3"/>
        <v>0.044208979893394937</v>
      </c>
      <c r="S48" s="168">
        <f t="shared" si="3"/>
        <v>0.044208979893394937</v>
      </c>
      <c r="T48" s="168">
        <f t="shared" si="3"/>
        <v>0.044208979893394937</v>
      </c>
      <c r="U48" s="168">
        <f t="shared" si="3"/>
        <v>0.044208979893394937</v>
      </c>
      <c r="V48" s="168">
        <f t="shared" si="3"/>
        <v>0.044208979893394937</v>
      </c>
      <c r="W48" s="168">
        <f t="shared" si="3"/>
        <v>0.044208979893394937</v>
      </c>
      <c r="X48" s="168">
        <f t="shared" si="3"/>
        <v>0.044208979893394937</v>
      </c>
      <c r="Y48" s="168">
        <f t="shared" si="3"/>
        <v>0.044208979893394937</v>
      </c>
      <c r="Z48" s="168">
        <f t="shared" si="3"/>
        <v>0.044208979893394937</v>
      </c>
      <c r="AA48" s="168">
        <f t="shared" si="3"/>
        <v>0.044208979893394937</v>
      </c>
      <c r="AB48" s="168">
        <f t="shared" si="3"/>
        <v>0.044208979893394937</v>
      </c>
      <c r="AC48" s="168">
        <f t="shared" si="3"/>
        <v>0.044208979893394937</v>
      </c>
      <c r="AD48" s="168">
        <f t="shared" si="3"/>
        <v>0.044208979893394937</v>
      </c>
      <c r="AE48" s="168">
        <f t="shared" si="3"/>
        <v>0.044208979893394937</v>
      </c>
      <c r="AF48" s="168">
        <f t="shared" si="3"/>
        <v>0.044208979893394937</v>
      </c>
      <c r="AG48" s="168">
        <f t="shared" si="3"/>
        <v>0.044208979893394937</v>
      </c>
    </row>
    <row r="49" s="113" customFormat="1" ht="15">
      <c r="A49" s="167" t="s">
        <v>284</v>
      </c>
      <c r="B49" s="168">
        <f t="shared" si="2"/>
        <v>0.091135032622053413</v>
      </c>
      <c r="C49" s="168">
        <f t="shared" si="3"/>
        <v>0.17642160636778237</v>
      </c>
      <c r="D49" s="168">
        <f t="shared" si="3"/>
        <v>0.23833546225510083</v>
      </c>
      <c r="E49" s="168">
        <f t="shared" si="3"/>
        <v>0.29308100980721452</v>
      </c>
      <c r="F49" s="168">
        <f t="shared" si="3"/>
        <v>0.35024680217031245</v>
      </c>
      <c r="G49" s="168">
        <f t="shared" si="3"/>
        <v>0.40993983589858063</v>
      </c>
      <c r="H49" s="168">
        <f t="shared" si="3"/>
        <v>0.47227183775471748</v>
      </c>
      <c r="I49" s="168">
        <f t="shared" si="3"/>
        <v>0.53735947382762728</v>
      </c>
      <c r="J49" s="168">
        <f t="shared" si="3"/>
        <v>0.605324567894993</v>
      </c>
      <c r="K49" s="168">
        <f t="shared" si="3"/>
        <v>0.67629432943943568</v>
      </c>
      <c r="L49" s="168">
        <f t="shared" si="3"/>
        <v>0.75040159174503551</v>
      </c>
      <c r="M49" s="168">
        <f t="shared" si="3"/>
        <v>0.82778506051985823</v>
      </c>
      <c r="N49" s="168">
        <f t="shared" si="3"/>
        <v>0.90858957350982816</v>
      </c>
      <c r="O49" s="168">
        <f t="shared" si="3"/>
        <v>0.99296637158986734</v>
      </c>
      <c r="P49" s="168">
        <f t="shared" si="3"/>
        <v>1.0810733818396958</v>
      </c>
      <c r="Q49" s="168">
        <f t="shared" si="3"/>
        <v>1.1730755131341262</v>
      </c>
      <c r="R49" s="168">
        <f t="shared" si="3"/>
        <v>1.2691449648011015</v>
      </c>
      <c r="S49" s="168">
        <f t="shared" si="3"/>
        <v>1.3694615489251918</v>
      </c>
      <c r="T49" s="168">
        <f t="shared" si="3"/>
        <v>1.4742130268997977</v>
      </c>
      <c r="U49" s="168">
        <f t="shared" si="3"/>
        <v>1.5835954608579867</v>
      </c>
      <c r="V49" s="168">
        <f t="shared" si="3"/>
        <v>1.6978135806397239</v>
      </c>
      <c r="W49" s="168">
        <f t="shared" si="3"/>
        <v>1.8170811669823532</v>
      </c>
      <c r="X49" s="168">
        <f t="shared" si="3"/>
        <v>1.9416214516515375</v>
      </c>
      <c r="Y49" s="168">
        <f t="shared" si="3"/>
        <v>2.0716675352615797</v>
      </c>
      <c r="Z49" s="168">
        <f t="shared" si="3"/>
        <v>2.2074628235671527</v>
      </c>
      <c r="AA49" s="168">
        <f t="shared" si="3"/>
        <v>2.3492614830430445</v>
      </c>
      <c r="AB49" s="168">
        <f t="shared" si="3"/>
        <v>2.4973289166046162</v>
      </c>
      <c r="AC49" s="168">
        <f t="shared" si="3"/>
        <v>2.6519422603593781</v>
      </c>
      <c r="AD49" s="168">
        <f t="shared" si="3"/>
        <v>2.813390902319445</v>
      </c>
      <c r="AE49" s="168">
        <f t="shared" si="3"/>
        <v>2.9819770240457402</v>
      </c>
      <c r="AF49" s="168">
        <f t="shared" si="3"/>
        <v>3.1580161662377391</v>
      </c>
      <c r="AG49" s="168">
        <f t="shared" si="3"/>
        <v>3.3418378193273544</v>
      </c>
    </row>
    <row r="50" s="113" customFormat="1" ht="15">
      <c r="A50" s="169" t="s">
        <v>285</v>
      </c>
      <c r="B50" s="170">
        <v>0</v>
      </c>
      <c r="C50" s="170">
        <v>0</v>
      </c>
      <c r="D50" s="170">
        <v>0</v>
      </c>
      <c r="E50" s="170">
        <v>0</v>
      </c>
      <c r="F50" s="170">
        <v>0</v>
      </c>
      <c r="G50" s="170">
        <v>0</v>
      </c>
      <c r="H50" s="170">
        <v>0</v>
      </c>
      <c r="I50" s="170">
        <v>0</v>
      </c>
      <c r="J50" s="170">
        <v>0</v>
      </c>
      <c r="K50" s="170">
        <v>0</v>
      </c>
      <c r="L50" s="170">
        <v>0</v>
      </c>
      <c r="M50" s="170">
        <v>0</v>
      </c>
      <c r="N50" s="170">
        <v>0</v>
      </c>
      <c r="O50" s="170">
        <v>0</v>
      </c>
      <c r="P50" s="170">
        <v>0</v>
      </c>
      <c r="Q50" s="170">
        <v>0</v>
      </c>
      <c r="R50" s="170">
        <v>0</v>
      </c>
      <c r="S50" s="170">
        <v>0</v>
      </c>
      <c r="T50" s="170">
        <v>0</v>
      </c>
      <c r="U50" s="170">
        <v>0</v>
      </c>
      <c r="V50" s="170">
        <v>0</v>
      </c>
      <c r="W50" s="170">
        <v>0</v>
      </c>
      <c r="X50" s="170">
        <v>0</v>
      </c>
      <c r="Y50" s="170">
        <v>0</v>
      </c>
      <c r="Z50" s="170">
        <v>0</v>
      </c>
      <c r="AA50" s="170">
        <v>0</v>
      </c>
      <c r="AB50" s="170">
        <v>0</v>
      </c>
      <c r="AC50" s="170">
        <v>0</v>
      </c>
      <c r="AD50" s="170">
        <v>0</v>
      </c>
      <c r="AE50" s="170">
        <v>0</v>
      </c>
      <c r="AF50" s="170">
        <v>0</v>
      </c>
      <c r="AG50" s="170">
        <v>0</v>
      </c>
    </row>
    <row r="51" ht="16.5"/>
    <row r="52" ht="15">
      <c r="A52" s="171" t="s">
        <v>286</v>
      </c>
      <c r="B52" s="172">
        <f>B58</f>
        <v>1</v>
      </c>
      <c r="C52" s="172">
        <f t="shared" ref="C52:AG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72">
        <f t="shared" si="4"/>
        <v>32</v>
      </c>
    </row>
    <row r="53" ht="15">
      <c r="A53" s="173" t="s">
        <v>287</v>
      </c>
      <c r="B53" s="174">
        <v>0</v>
      </c>
      <c r="C53" s="174">
        <f t="shared" ref="C53:AG53" si="5">B53+B54-B55</f>
        <v>0</v>
      </c>
      <c r="D53" s="174">
        <f t="shared" si="5"/>
        <v>0</v>
      </c>
      <c r="E53" s="174">
        <f t="shared" si="5"/>
        <v>0</v>
      </c>
      <c r="F53" s="174">
        <f t="shared" si="5"/>
        <v>0</v>
      </c>
      <c r="G53" s="174">
        <f t="shared" si="5"/>
        <v>0</v>
      </c>
      <c r="H53" s="174">
        <f t="shared" si="5"/>
        <v>0</v>
      </c>
      <c r="I53" s="174">
        <f t="shared" si="5"/>
        <v>0</v>
      </c>
      <c r="J53" s="174">
        <f t="shared" si="5"/>
        <v>0</v>
      </c>
      <c r="K53" s="174">
        <f t="shared" si="5"/>
        <v>0</v>
      </c>
      <c r="L53" s="174">
        <f t="shared" si="5"/>
        <v>0</v>
      </c>
      <c r="M53" s="174">
        <f t="shared" si="5"/>
        <v>0</v>
      </c>
      <c r="N53" s="174">
        <f t="shared" si="5"/>
        <v>0</v>
      </c>
      <c r="O53" s="174">
        <f t="shared" si="5"/>
        <v>0</v>
      </c>
      <c r="P53" s="174">
        <f t="shared" si="5"/>
        <v>0</v>
      </c>
      <c r="Q53" s="174">
        <f t="shared" si="5"/>
        <v>0</v>
      </c>
      <c r="R53" s="174">
        <f t="shared" si="5"/>
        <v>0</v>
      </c>
      <c r="S53" s="174">
        <f t="shared" si="5"/>
        <v>0</v>
      </c>
      <c r="T53" s="174">
        <f t="shared" si="5"/>
        <v>0</v>
      </c>
      <c r="U53" s="174">
        <f t="shared" si="5"/>
        <v>0</v>
      </c>
      <c r="V53" s="174">
        <f t="shared" si="5"/>
        <v>0</v>
      </c>
      <c r="W53" s="174">
        <f t="shared" si="5"/>
        <v>0</v>
      </c>
      <c r="X53" s="174">
        <f t="shared" si="5"/>
        <v>0</v>
      </c>
      <c r="Y53" s="174">
        <f t="shared" si="5"/>
        <v>0</v>
      </c>
      <c r="Z53" s="174">
        <f t="shared" si="5"/>
        <v>0</v>
      </c>
      <c r="AA53" s="174">
        <f t="shared" si="5"/>
        <v>0</v>
      </c>
      <c r="AB53" s="174">
        <f t="shared" si="5"/>
        <v>0</v>
      </c>
      <c r="AC53" s="174">
        <f t="shared" si="5"/>
        <v>0</v>
      </c>
      <c r="AD53" s="174">
        <f t="shared" si="5"/>
        <v>0</v>
      </c>
      <c r="AE53" s="174">
        <f t="shared" si="5"/>
        <v>0</v>
      </c>
      <c r="AF53" s="174">
        <f t="shared" si="5"/>
        <v>0</v>
      </c>
      <c r="AG53" s="174">
        <f t="shared" si="5"/>
        <v>0</v>
      </c>
    </row>
    <row r="54" ht="15">
      <c r="A54" s="173" t="s">
        <v>288</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74">
        <v>0</v>
      </c>
    </row>
    <row r="55" ht="15">
      <c r="A55" s="173" t="s">
        <v>289</v>
      </c>
      <c r="B55" s="174">
        <f>$B$54/$B$40</f>
        <v>0</v>
      </c>
      <c r="C55" s="174">
        <f t="shared" ref="C55:AG55" si="6">IF(ROUND(C53,1)=0,0,B55+C54/$B$40)</f>
        <v>0</v>
      </c>
      <c r="D55" s="174">
        <f t="shared" si="6"/>
        <v>0</v>
      </c>
      <c r="E55" s="174">
        <f t="shared" si="6"/>
        <v>0</v>
      </c>
      <c r="F55" s="174">
        <f t="shared" si="6"/>
        <v>0</v>
      </c>
      <c r="G55" s="174">
        <f t="shared" si="6"/>
        <v>0</v>
      </c>
      <c r="H55" s="174">
        <f t="shared" si="6"/>
        <v>0</v>
      </c>
      <c r="I55" s="174">
        <f t="shared" si="6"/>
        <v>0</v>
      </c>
      <c r="J55" s="174">
        <f t="shared" si="6"/>
        <v>0</v>
      </c>
      <c r="K55" s="174">
        <f t="shared" si="6"/>
        <v>0</v>
      </c>
      <c r="L55" s="174">
        <f t="shared" si="6"/>
        <v>0</v>
      </c>
      <c r="M55" s="174">
        <f t="shared" si="6"/>
        <v>0</v>
      </c>
      <c r="N55" s="174">
        <f t="shared" si="6"/>
        <v>0</v>
      </c>
      <c r="O55" s="174">
        <f t="shared" si="6"/>
        <v>0</v>
      </c>
      <c r="P55" s="174">
        <f t="shared" si="6"/>
        <v>0</v>
      </c>
      <c r="Q55" s="174">
        <f t="shared" si="6"/>
        <v>0</v>
      </c>
      <c r="R55" s="174">
        <f t="shared" si="6"/>
        <v>0</v>
      </c>
      <c r="S55" s="174">
        <f t="shared" si="6"/>
        <v>0</v>
      </c>
      <c r="T55" s="174">
        <f t="shared" si="6"/>
        <v>0</v>
      </c>
      <c r="U55" s="174">
        <f t="shared" si="6"/>
        <v>0</v>
      </c>
      <c r="V55" s="174">
        <f t="shared" si="6"/>
        <v>0</v>
      </c>
      <c r="W55" s="174">
        <f t="shared" si="6"/>
        <v>0</v>
      </c>
      <c r="X55" s="174">
        <f t="shared" si="6"/>
        <v>0</v>
      </c>
      <c r="Y55" s="174">
        <f t="shared" si="6"/>
        <v>0</v>
      </c>
      <c r="Z55" s="174">
        <f t="shared" si="6"/>
        <v>0</v>
      </c>
      <c r="AA55" s="174">
        <f t="shared" si="6"/>
        <v>0</v>
      </c>
      <c r="AB55" s="174">
        <f t="shared" si="6"/>
        <v>0</v>
      </c>
      <c r="AC55" s="174">
        <f t="shared" si="6"/>
        <v>0</v>
      </c>
      <c r="AD55" s="174">
        <f t="shared" si="6"/>
        <v>0</v>
      </c>
      <c r="AE55" s="174">
        <f t="shared" si="6"/>
        <v>0</v>
      </c>
      <c r="AF55" s="174">
        <f t="shared" si="6"/>
        <v>0</v>
      </c>
      <c r="AG55" s="174">
        <f t="shared" si="6"/>
        <v>0</v>
      </c>
    </row>
    <row r="56" ht="15">
      <c r="A56" s="175" t="s">
        <v>290</v>
      </c>
      <c r="B56" s="176">
        <f t="shared" ref="B56:AG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row>
    <row r="57" s="177" customFormat="1" ht="1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ht="15">
      <c r="A58" s="171" t="s">
        <v>291</v>
      </c>
      <c r="B58" s="172">
        <v>1</v>
      </c>
      <c r="C58" s="172">
        <f>B58+1</f>
        <v>2</v>
      </c>
      <c r="D58" s="172">
        <f t="shared" ref="D58:AG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72">
        <f t="shared" si="8"/>
        <v>32</v>
      </c>
    </row>
    <row r="59" ht="14.25">
      <c r="A59" s="180" t="s">
        <v>292</v>
      </c>
      <c r="B59" s="181">
        <f t="shared" ref="B59:AG59" si="9">B50*$B$28</f>
        <v>0</v>
      </c>
      <c r="C59" s="181">
        <f t="shared" si="9"/>
        <v>0</v>
      </c>
      <c r="D59" s="181">
        <f t="shared" si="9"/>
        <v>0</v>
      </c>
      <c r="E59" s="181">
        <f t="shared" si="9"/>
        <v>0</v>
      </c>
      <c r="F59" s="181">
        <f t="shared" si="9"/>
        <v>0</v>
      </c>
      <c r="G59" s="181">
        <f t="shared" si="9"/>
        <v>0</v>
      </c>
      <c r="H59" s="181">
        <f t="shared" si="9"/>
        <v>0</v>
      </c>
      <c r="I59" s="181">
        <f t="shared" si="9"/>
        <v>0</v>
      </c>
      <c r="J59" s="181">
        <f t="shared" si="9"/>
        <v>0</v>
      </c>
      <c r="K59" s="181">
        <f t="shared" si="9"/>
        <v>0</v>
      </c>
      <c r="L59" s="181">
        <f t="shared" si="9"/>
        <v>0</v>
      </c>
      <c r="M59" s="181">
        <f t="shared" si="9"/>
        <v>0</v>
      </c>
      <c r="N59" s="181">
        <f t="shared" si="9"/>
        <v>0</v>
      </c>
      <c r="O59" s="181">
        <f t="shared" si="9"/>
        <v>0</v>
      </c>
      <c r="P59" s="181">
        <f t="shared" si="9"/>
        <v>0</v>
      </c>
      <c r="Q59" s="181">
        <f t="shared" si="9"/>
        <v>0</v>
      </c>
      <c r="R59" s="181">
        <f t="shared" si="9"/>
        <v>0</v>
      </c>
      <c r="S59" s="181">
        <f t="shared" si="9"/>
        <v>0</v>
      </c>
      <c r="T59" s="181">
        <f t="shared" si="9"/>
        <v>0</v>
      </c>
      <c r="U59" s="181">
        <f t="shared" si="9"/>
        <v>0</v>
      </c>
      <c r="V59" s="181">
        <f t="shared" si="9"/>
        <v>0</v>
      </c>
      <c r="W59" s="181">
        <f t="shared" si="9"/>
        <v>0</v>
      </c>
      <c r="X59" s="181">
        <f t="shared" si="9"/>
        <v>0</v>
      </c>
      <c r="Y59" s="181">
        <f t="shared" si="9"/>
        <v>0</v>
      </c>
      <c r="Z59" s="181">
        <f t="shared" si="9"/>
        <v>0</v>
      </c>
      <c r="AA59" s="181">
        <f t="shared" si="9"/>
        <v>0</v>
      </c>
      <c r="AB59" s="181">
        <f t="shared" si="9"/>
        <v>0</v>
      </c>
      <c r="AC59" s="181">
        <f t="shared" si="9"/>
        <v>0</v>
      </c>
      <c r="AD59" s="181">
        <f t="shared" si="9"/>
        <v>0</v>
      </c>
      <c r="AE59" s="181">
        <f t="shared" si="9"/>
        <v>0</v>
      </c>
      <c r="AF59" s="181">
        <f t="shared" si="9"/>
        <v>0</v>
      </c>
      <c r="AG59" s="181">
        <f t="shared" si="9"/>
        <v>0</v>
      </c>
    </row>
    <row r="60" ht="15">
      <c r="A60" s="173" t="s">
        <v>293</v>
      </c>
      <c r="B60" s="174">
        <f t="shared" ref="B60:Z60" si="10">SUM(B61:B65)</f>
        <v>0</v>
      </c>
      <c r="C60" s="174">
        <f t="shared" si="10"/>
        <v>0</v>
      </c>
      <c r="D60" s="174">
        <f>SUM(D61:D65)</f>
        <v>0</v>
      </c>
      <c r="E60" s="174">
        <f t="shared" si="10"/>
        <v>-532077.00675973028</v>
      </c>
      <c r="F60" s="174">
        <f t="shared" si="10"/>
        <v>-555599.58845330891</v>
      </c>
      <c r="G60" s="174">
        <f t="shared" si="10"/>
        <v>-580162.07948801981</v>
      </c>
      <c r="H60" s="174">
        <f t="shared" si="10"/>
        <v>-605810.45319501578</v>
      </c>
      <c r="I60" s="174">
        <f t="shared" si="10"/>
        <v>-632592.71533952269</v>
      </c>
      <c r="J60" s="174">
        <f t="shared" si="10"/>
        <v>-660558.99397267576</v>
      </c>
      <c r="K60" s="174">
        <f t="shared" si="10"/>
        <v>-689761.6332556149</v>
      </c>
      <c r="L60" s="174">
        <f t="shared" si="10"/>
        <v>-720255.29143144761</v>
      </c>
      <c r="M60" s="174">
        <f t="shared" si="10"/>
        <v>-752097.0431284518</v>
      </c>
      <c r="N60" s="174">
        <f t="shared" si="10"/>
        <v>-785346.48618599924</v>
      </c>
      <c r="O60" s="174">
        <f t="shared" si="10"/>
        <v>-820065.85320314439</v>
      </c>
      <c r="P60" s="174">
        <f t="shared" si="10"/>
        <v>-856320.12801866187</v>
      </c>
      <c r="Q60" s="174">
        <f t="shared" si="10"/>
        <v>-894177.16734054824</v>
      </c>
      <c r="R60" s="174">
        <f t="shared" si="10"/>
        <v>-933707.82775263931</v>
      </c>
      <c r="S60" s="174">
        <f t="shared" si="10"/>
        <v>-974986.09833606123</v>
      </c>
      <c r="T60" s="174">
        <f t="shared" si="10"/>
        <v>-1018089.2391537396</v>
      </c>
      <c r="U60" s="174">
        <f t="shared" si="10"/>
        <v>-1063097.9258571691</v>
      </c>
      <c r="V60" s="174">
        <f t="shared" si="10"/>
        <v>-1110096.4006860985</v>
      </c>
      <c r="W60" s="174">
        <f t="shared" si="10"/>
        <v>-1159172.6301437602</v>
      </c>
      <c r="X60" s="174">
        <f t="shared" si="10"/>
        <v>-1210418.4696427595</v>
      </c>
      <c r="Y60" s="174">
        <f t="shared" si="10"/>
        <v>-1263929.8354297902</v>
      </c>
      <c r="Z60" s="174">
        <f t="shared" si="10"/>
        <v>-1319806.8841109676</v>
      </c>
      <c r="AA60" s="174">
        <f t="shared" ref="AA60:AG60" si="11">SUM(AA61:AA65)</f>
        <v>-1378154.2001137936</v>
      </c>
      <c r="AB60" s="174">
        <f t="shared" si="11"/>
        <v>-1439080.9914366219</v>
      </c>
      <c r="AC60" s="174">
        <f t="shared" si="11"/>
        <v>-1502701.2940520102</v>
      </c>
      <c r="AD60" s="174">
        <f t="shared" si="11"/>
        <v>-1569134.185346534</v>
      </c>
      <c r="AE60" s="174">
        <f t="shared" si="11"/>
        <v>-1638504.0069965576</v>
      </c>
      <c r="AF60" s="174">
        <f t="shared" si="11"/>
        <v>-1710940.5976971155</v>
      </c>
      <c r="AG60" s="174">
        <f t="shared" si="11"/>
        <v>-1786579.5361795004</v>
      </c>
    </row>
    <row r="61" ht="15">
      <c r="A61" s="182" t="s">
        <v>294</v>
      </c>
      <c r="B61" s="174"/>
      <c r="C61" s="174">
        <f>-IF(C$47&lt;=$B$30,0,$B$29*(1+C$49)*$B$28)</f>
        <v>0</v>
      </c>
      <c r="D61" s="174">
        <f>-IF(D$47&lt;=$B$30,0,$B$29*(1+D$49)*$B$28)</f>
        <v>0</v>
      </c>
      <c r="E61" s="174">
        <f t="shared" ref="E61:AG61" si="12">-IF(E$47&lt;=$B$30,0,$B$29*(1+E$49)*$B$28)</f>
        <v>-532077.00675973028</v>
      </c>
      <c r="F61" s="174">
        <f t="shared" si="12"/>
        <v>-555599.58845330891</v>
      </c>
      <c r="G61" s="174">
        <f t="shared" si="12"/>
        <v>-580162.07948801981</v>
      </c>
      <c r="H61" s="174">
        <f t="shared" si="12"/>
        <v>-605810.45319501578</v>
      </c>
      <c r="I61" s="174">
        <f t="shared" si="12"/>
        <v>-632592.71533952269</v>
      </c>
      <c r="J61" s="174">
        <f t="shared" si="12"/>
        <v>-660558.99397267576</v>
      </c>
      <c r="K61" s="174">
        <f t="shared" si="12"/>
        <v>-689761.6332556149</v>
      </c>
      <c r="L61" s="174">
        <f t="shared" si="12"/>
        <v>-720255.29143144761</v>
      </c>
      <c r="M61" s="174">
        <f t="shared" si="12"/>
        <v>-752097.0431284518</v>
      </c>
      <c r="N61" s="174">
        <f t="shared" si="12"/>
        <v>-785346.48618599924</v>
      </c>
      <c r="O61" s="174">
        <f t="shared" si="12"/>
        <v>-820065.85320314439</v>
      </c>
      <c r="P61" s="174">
        <f t="shared" si="12"/>
        <v>-856320.12801866187</v>
      </c>
      <c r="Q61" s="174">
        <f t="shared" si="12"/>
        <v>-894177.16734054824</v>
      </c>
      <c r="R61" s="174">
        <f t="shared" si="12"/>
        <v>-933707.82775263931</v>
      </c>
      <c r="S61" s="174">
        <f t="shared" si="12"/>
        <v>-974986.09833606123</v>
      </c>
      <c r="T61" s="174">
        <f t="shared" si="12"/>
        <v>-1018089.2391537396</v>
      </c>
      <c r="U61" s="174">
        <f t="shared" si="12"/>
        <v>-1063097.9258571691</v>
      </c>
      <c r="V61" s="174">
        <f t="shared" si="12"/>
        <v>-1110096.4006860985</v>
      </c>
      <c r="W61" s="174">
        <f t="shared" si="12"/>
        <v>-1159172.6301437602</v>
      </c>
      <c r="X61" s="174">
        <f t="shared" si="12"/>
        <v>-1210418.4696427595</v>
      </c>
      <c r="Y61" s="174">
        <f t="shared" si="12"/>
        <v>-1263929.8354297902</v>
      </c>
      <c r="Z61" s="174">
        <f t="shared" si="12"/>
        <v>-1319806.8841109676</v>
      </c>
      <c r="AA61" s="174">
        <f t="shared" si="12"/>
        <v>-1378154.2001137936</v>
      </c>
      <c r="AB61" s="174">
        <f t="shared" si="12"/>
        <v>-1439080.9914366219</v>
      </c>
      <c r="AC61" s="174">
        <f t="shared" si="12"/>
        <v>-1502701.2940520102</v>
      </c>
      <c r="AD61" s="174">
        <f t="shared" si="12"/>
        <v>-1569134.185346534</v>
      </c>
      <c r="AE61" s="174">
        <f t="shared" si="12"/>
        <v>-1638504.0069965576</v>
      </c>
      <c r="AF61" s="174">
        <f t="shared" si="12"/>
        <v>-1710940.5976971155</v>
      </c>
      <c r="AG61" s="174">
        <f t="shared" si="12"/>
        <v>-1786579.5361795004</v>
      </c>
    </row>
    <row r="62" ht="15">
      <c r="A62" s="182" t="str">
        <f>A32</f>
        <v xml:space="preserve">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row>
    <row r="63" ht="15">
      <c r="A63" s="182" t="s">
        <v>272</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row>
    <row r="64" ht="15">
      <c r="A64" s="182" t="s">
        <v>272</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row>
    <row r="65" ht="31.5">
      <c r="A65" s="182" t="s">
        <v>295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row>
    <row r="66" ht="28.5">
      <c r="A66" s="183" t="s">
        <v>296</v>
      </c>
      <c r="B66" s="181">
        <f t="shared" ref="B66:AG66" si="13">B59+B60</f>
        <v>0</v>
      </c>
      <c r="C66" s="181">
        <f t="shared" si="13"/>
        <v>0</v>
      </c>
      <c r="D66" s="181">
        <f t="shared" si="13"/>
        <v>0</v>
      </c>
      <c r="E66" s="181">
        <f t="shared" si="13"/>
        <v>-532077.00675973028</v>
      </c>
      <c r="F66" s="181">
        <f t="shared" si="13"/>
        <v>-555599.58845330891</v>
      </c>
      <c r="G66" s="181">
        <f t="shared" si="13"/>
        <v>-580162.07948801981</v>
      </c>
      <c r="H66" s="181">
        <f t="shared" si="13"/>
        <v>-605810.45319501578</v>
      </c>
      <c r="I66" s="181">
        <f t="shared" si="13"/>
        <v>-632592.71533952269</v>
      </c>
      <c r="J66" s="181">
        <f t="shared" si="13"/>
        <v>-660558.99397267576</v>
      </c>
      <c r="K66" s="181">
        <f t="shared" si="13"/>
        <v>-689761.6332556149</v>
      </c>
      <c r="L66" s="181">
        <f t="shared" si="13"/>
        <v>-720255.29143144761</v>
      </c>
      <c r="M66" s="181">
        <f t="shared" si="13"/>
        <v>-752097.0431284518</v>
      </c>
      <c r="N66" s="181">
        <f t="shared" si="13"/>
        <v>-785346.48618599924</v>
      </c>
      <c r="O66" s="181">
        <f t="shared" si="13"/>
        <v>-820065.85320314439</v>
      </c>
      <c r="P66" s="181">
        <f t="shared" si="13"/>
        <v>-856320.12801866187</v>
      </c>
      <c r="Q66" s="181">
        <f t="shared" si="13"/>
        <v>-894177.16734054824</v>
      </c>
      <c r="R66" s="181">
        <f t="shared" si="13"/>
        <v>-933707.82775263931</v>
      </c>
      <c r="S66" s="181">
        <f t="shared" si="13"/>
        <v>-974986.09833606123</v>
      </c>
      <c r="T66" s="181">
        <f t="shared" si="13"/>
        <v>-1018089.2391537396</v>
      </c>
      <c r="U66" s="181">
        <f t="shared" si="13"/>
        <v>-1063097.9258571691</v>
      </c>
      <c r="V66" s="181">
        <f t="shared" si="13"/>
        <v>-1110096.4006860985</v>
      </c>
      <c r="W66" s="181">
        <f t="shared" si="13"/>
        <v>-1159172.6301437602</v>
      </c>
      <c r="X66" s="181">
        <f t="shared" si="13"/>
        <v>-1210418.4696427595</v>
      </c>
      <c r="Y66" s="181">
        <f t="shared" si="13"/>
        <v>-1263929.8354297902</v>
      </c>
      <c r="Z66" s="181">
        <f t="shared" si="13"/>
        <v>-1319806.8841109676</v>
      </c>
      <c r="AA66" s="181">
        <f t="shared" si="13"/>
        <v>-1378154.2001137936</v>
      </c>
      <c r="AB66" s="181">
        <f t="shared" si="13"/>
        <v>-1439080.9914366219</v>
      </c>
      <c r="AC66" s="181">
        <f t="shared" si="13"/>
        <v>-1502701.2940520102</v>
      </c>
      <c r="AD66" s="181">
        <f t="shared" si="13"/>
        <v>-1569134.185346534</v>
      </c>
      <c r="AE66" s="181">
        <f t="shared" si="13"/>
        <v>-1638504.0069965576</v>
      </c>
      <c r="AF66" s="181">
        <f t="shared" si="13"/>
        <v>-1710940.5976971155</v>
      </c>
      <c r="AG66" s="181">
        <f t="shared" si="13"/>
        <v>-1786579.5361795004</v>
      </c>
    </row>
    <row r="67">
      <c r="A67" s="182" t="s">
        <v>297</v>
      </c>
      <c r="B67" s="184"/>
      <c r="C67" s="174">
        <f>-($B$25)*$B$28/$B$27</f>
        <v>-1371600.0846666666</v>
      </c>
      <c r="D67" s="174">
        <f>-($B$25)*$B$28/$B$27</f>
        <v>-1371600.0846666666</v>
      </c>
      <c r="E67" s="174">
        <f t="shared" ref="E67:AG67" si="14">D67</f>
        <v>-1371600.0846666666</v>
      </c>
      <c r="F67" s="174">
        <f t="shared" si="14"/>
        <v>-1371600.0846666666</v>
      </c>
      <c r="G67" s="174">
        <f t="shared" si="14"/>
        <v>-1371600.0846666666</v>
      </c>
      <c r="H67" s="174">
        <f t="shared" si="14"/>
        <v>-1371600.0846666666</v>
      </c>
      <c r="I67" s="174">
        <f t="shared" si="14"/>
        <v>-1371600.0846666666</v>
      </c>
      <c r="J67" s="174">
        <f t="shared" si="14"/>
        <v>-1371600.0846666666</v>
      </c>
      <c r="K67" s="174">
        <f t="shared" si="14"/>
        <v>-1371600.0846666666</v>
      </c>
      <c r="L67" s="174">
        <f t="shared" si="14"/>
        <v>-1371600.0846666666</v>
      </c>
      <c r="M67" s="174">
        <f t="shared" si="14"/>
        <v>-1371600.0846666666</v>
      </c>
      <c r="N67" s="174">
        <f t="shared" si="14"/>
        <v>-1371600.0846666666</v>
      </c>
      <c r="O67" s="174">
        <f t="shared" si="14"/>
        <v>-1371600.0846666666</v>
      </c>
      <c r="P67" s="174">
        <f t="shared" si="14"/>
        <v>-1371600.0846666666</v>
      </c>
      <c r="Q67" s="174">
        <f t="shared" si="14"/>
        <v>-1371600.0846666666</v>
      </c>
      <c r="R67" s="174">
        <f t="shared" si="14"/>
        <v>-1371600.0846666666</v>
      </c>
      <c r="S67" s="174">
        <f t="shared" si="14"/>
        <v>-1371600.0846666666</v>
      </c>
      <c r="T67" s="174">
        <f t="shared" si="14"/>
        <v>-1371600.0846666666</v>
      </c>
      <c r="U67" s="174">
        <f t="shared" si="14"/>
        <v>-1371600.0846666666</v>
      </c>
      <c r="V67" s="174">
        <f t="shared" si="14"/>
        <v>-1371600.0846666666</v>
      </c>
      <c r="W67" s="174">
        <f t="shared" si="14"/>
        <v>-1371600.0846666666</v>
      </c>
      <c r="X67" s="174">
        <f t="shared" si="14"/>
        <v>-1371600.0846666666</v>
      </c>
      <c r="Y67" s="174">
        <f t="shared" si="14"/>
        <v>-1371600.0846666666</v>
      </c>
      <c r="Z67" s="174">
        <f t="shared" si="14"/>
        <v>-1371600.0846666666</v>
      </c>
      <c r="AA67" s="174">
        <f t="shared" si="14"/>
        <v>-1371600.0846666666</v>
      </c>
      <c r="AB67" s="174">
        <f t="shared" si="14"/>
        <v>-1371600.0846666666</v>
      </c>
      <c r="AC67" s="174">
        <f t="shared" si="14"/>
        <v>-1371600.0846666666</v>
      </c>
      <c r="AD67" s="174">
        <f t="shared" si="14"/>
        <v>-1371600.0846666666</v>
      </c>
      <c r="AE67" s="174">
        <f t="shared" si="14"/>
        <v>-1371600.0846666666</v>
      </c>
      <c r="AF67" s="174">
        <f t="shared" si="14"/>
        <v>-1371600.0846666666</v>
      </c>
      <c r="AG67" s="174">
        <f t="shared" si="14"/>
        <v>-1371600.0846666666</v>
      </c>
    </row>
    <row r="68" ht="28.5">
      <c r="A68" s="183" t="s">
        <v>298</v>
      </c>
      <c r="B68" s="181">
        <f t="shared" ref="B68:J68" si="15">B66+B67</f>
        <v>0</v>
      </c>
      <c r="C68" s="181">
        <f>C66+C67</f>
        <v>-1371600.0846666666</v>
      </c>
      <c r="D68" s="181">
        <f>D66+D67</f>
        <v>-1371600.0846666666</v>
      </c>
      <c r="E68" s="181">
        <f t="shared" si="15"/>
        <v>-1903677.0914263967</v>
      </c>
      <c r="F68" s="181">
        <f>F66+C67</f>
        <v>-1927199.6731199755</v>
      </c>
      <c r="G68" s="181">
        <f t="shared" si="15"/>
        <v>-1951762.1641546865</v>
      </c>
      <c r="H68" s="181">
        <f t="shared" si="15"/>
        <v>-1977410.5378616825</v>
      </c>
      <c r="I68" s="181">
        <f t="shared" si="15"/>
        <v>-2004192.8000061894</v>
      </c>
      <c r="J68" s="181">
        <f t="shared" si="15"/>
        <v>-2032159.0786393424</v>
      </c>
      <c r="K68" s="181">
        <f>K66+K67</f>
        <v>-2061361.7179222815</v>
      </c>
      <c r="L68" s="181">
        <f>L66+L67</f>
        <v>-2091855.3760981141</v>
      </c>
      <c r="M68" s="181">
        <f t="shared" ref="M68:AG68" si="16">M66+M67</f>
        <v>-2123697.1277951184</v>
      </c>
      <c r="N68" s="181">
        <f t="shared" si="16"/>
        <v>-2156946.5708526657</v>
      </c>
      <c r="O68" s="181">
        <f t="shared" si="16"/>
        <v>-2191665.937869811</v>
      </c>
      <c r="P68" s="181">
        <f t="shared" si="16"/>
        <v>-2227920.2126853284</v>
      </c>
      <c r="Q68" s="181">
        <f t="shared" si="16"/>
        <v>-2265777.2520072148</v>
      </c>
      <c r="R68" s="181">
        <f t="shared" si="16"/>
        <v>-2305307.9124193061</v>
      </c>
      <c r="S68" s="181">
        <f t="shared" si="16"/>
        <v>-2346586.183002728</v>
      </c>
      <c r="T68" s="181">
        <f t="shared" si="16"/>
        <v>-2389689.3238204061</v>
      </c>
      <c r="U68" s="181">
        <f t="shared" si="16"/>
        <v>-2434698.0105238357</v>
      </c>
      <c r="V68" s="181">
        <f t="shared" si="16"/>
        <v>-2481696.4853527648</v>
      </c>
      <c r="W68" s="181">
        <f t="shared" si="16"/>
        <v>-2530772.7148104268</v>
      </c>
      <c r="X68" s="181">
        <f t="shared" si="16"/>
        <v>-2582018.5543094259</v>
      </c>
      <c r="Y68" s="181">
        <f t="shared" si="16"/>
        <v>-2635529.920096457</v>
      </c>
      <c r="Z68" s="181">
        <f t="shared" si="16"/>
        <v>-2691406.9687776342</v>
      </c>
      <c r="AA68" s="181">
        <f t="shared" si="16"/>
        <v>-2749754.2847804604</v>
      </c>
      <c r="AB68" s="181">
        <f t="shared" si="16"/>
        <v>-2810681.0761032887</v>
      </c>
      <c r="AC68" s="181">
        <f t="shared" si="16"/>
        <v>-2874301.378718677</v>
      </c>
      <c r="AD68" s="181">
        <f t="shared" si="16"/>
        <v>-2940734.2700132006</v>
      </c>
      <c r="AE68" s="181">
        <f t="shared" si="16"/>
        <v>-3010104.0916632242</v>
      </c>
      <c r="AF68" s="181">
        <f t="shared" si="16"/>
        <v>-3082540.6823637821</v>
      </c>
      <c r="AG68" s="181">
        <f t="shared" si="16"/>
        <v>-3158179.6208461672</v>
      </c>
    </row>
    <row r="69">
      <c r="A69" s="182" t="s">
        <v>299</v>
      </c>
      <c r="B69" s="174">
        <f t="shared" ref="B69:AG69" si="17">-B56</f>
        <v>0</v>
      </c>
      <c r="C69" s="174">
        <f t="shared" si="17"/>
        <v>0</v>
      </c>
      <c r="D69" s="174">
        <f t="shared" si="17"/>
        <v>0</v>
      </c>
      <c r="E69" s="174">
        <f t="shared" si="17"/>
        <v>0</v>
      </c>
      <c r="F69" s="174">
        <f t="shared" si="17"/>
        <v>0</v>
      </c>
      <c r="G69" s="174">
        <f t="shared" si="17"/>
        <v>0</v>
      </c>
      <c r="H69" s="174">
        <f t="shared" si="17"/>
        <v>0</v>
      </c>
      <c r="I69" s="174">
        <f t="shared" si="17"/>
        <v>0</v>
      </c>
      <c r="J69" s="174">
        <f t="shared" si="17"/>
        <v>0</v>
      </c>
      <c r="K69" s="174">
        <f t="shared" si="17"/>
        <v>0</v>
      </c>
      <c r="L69" s="174">
        <f t="shared" si="17"/>
        <v>0</v>
      </c>
      <c r="M69" s="174">
        <f t="shared" si="17"/>
        <v>0</v>
      </c>
      <c r="N69" s="174">
        <f t="shared" si="17"/>
        <v>0</v>
      </c>
      <c r="O69" s="174">
        <f t="shared" si="17"/>
        <v>0</v>
      </c>
      <c r="P69" s="174">
        <f t="shared" si="17"/>
        <v>0</v>
      </c>
      <c r="Q69" s="174">
        <f t="shared" si="17"/>
        <v>0</v>
      </c>
      <c r="R69" s="174">
        <f t="shared" si="17"/>
        <v>0</v>
      </c>
      <c r="S69" s="174">
        <f t="shared" si="17"/>
        <v>0</v>
      </c>
      <c r="T69" s="174">
        <f t="shared" si="17"/>
        <v>0</v>
      </c>
      <c r="U69" s="174">
        <f t="shared" si="17"/>
        <v>0</v>
      </c>
      <c r="V69" s="174">
        <f t="shared" si="17"/>
        <v>0</v>
      </c>
      <c r="W69" s="174">
        <f t="shared" si="17"/>
        <v>0</v>
      </c>
      <c r="X69" s="174">
        <f t="shared" si="17"/>
        <v>0</v>
      </c>
      <c r="Y69" s="174">
        <f t="shared" si="17"/>
        <v>0</v>
      </c>
      <c r="Z69" s="174">
        <f t="shared" si="17"/>
        <v>0</v>
      </c>
      <c r="AA69" s="174">
        <f t="shared" si="17"/>
        <v>0</v>
      </c>
      <c r="AB69" s="174">
        <f t="shared" si="17"/>
        <v>0</v>
      </c>
      <c r="AC69" s="174">
        <f t="shared" si="17"/>
        <v>0</v>
      </c>
      <c r="AD69" s="174">
        <f t="shared" si="17"/>
        <v>0</v>
      </c>
      <c r="AE69" s="174">
        <f t="shared" si="17"/>
        <v>0</v>
      </c>
      <c r="AF69" s="174">
        <f t="shared" si="17"/>
        <v>0</v>
      </c>
      <c r="AG69" s="174">
        <f t="shared" si="17"/>
        <v>0</v>
      </c>
    </row>
    <row r="70" ht="14.25">
      <c r="A70" s="183" t="s">
        <v>300</v>
      </c>
      <c r="B70" s="181">
        <f t="shared" ref="B70:AG70" si="18">B68+B69</f>
        <v>0</v>
      </c>
      <c r="C70" s="181">
        <f t="shared" si="18"/>
        <v>-1371600.0846666666</v>
      </c>
      <c r="D70" s="181">
        <f t="shared" si="18"/>
        <v>-1371600.0846666666</v>
      </c>
      <c r="E70" s="181">
        <f t="shared" si="18"/>
        <v>-1903677.0914263967</v>
      </c>
      <c r="F70" s="181">
        <f t="shared" si="18"/>
        <v>-1927199.6731199755</v>
      </c>
      <c r="G70" s="181">
        <f t="shared" si="18"/>
        <v>-1951762.1641546865</v>
      </c>
      <c r="H70" s="181">
        <f t="shared" si="18"/>
        <v>-1977410.5378616825</v>
      </c>
      <c r="I70" s="181">
        <f t="shared" si="18"/>
        <v>-2004192.8000061894</v>
      </c>
      <c r="J70" s="181">
        <f t="shared" si="18"/>
        <v>-2032159.0786393424</v>
      </c>
      <c r="K70" s="181">
        <f t="shared" si="18"/>
        <v>-2061361.7179222815</v>
      </c>
      <c r="L70" s="181">
        <f t="shared" si="18"/>
        <v>-2091855.3760981141</v>
      </c>
      <c r="M70" s="181">
        <f t="shared" si="18"/>
        <v>-2123697.1277951184</v>
      </c>
      <c r="N70" s="181">
        <f t="shared" si="18"/>
        <v>-2156946.5708526657</v>
      </c>
      <c r="O70" s="181">
        <f t="shared" si="18"/>
        <v>-2191665.937869811</v>
      </c>
      <c r="P70" s="181">
        <f t="shared" si="18"/>
        <v>-2227920.2126853284</v>
      </c>
      <c r="Q70" s="181">
        <f t="shared" si="18"/>
        <v>-2265777.2520072148</v>
      </c>
      <c r="R70" s="181">
        <f t="shared" si="18"/>
        <v>-2305307.9124193061</v>
      </c>
      <c r="S70" s="181">
        <f t="shared" si="18"/>
        <v>-2346586.183002728</v>
      </c>
      <c r="T70" s="181">
        <f t="shared" si="18"/>
        <v>-2389689.3238204061</v>
      </c>
      <c r="U70" s="181">
        <f t="shared" si="18"/>
        <v>-2434698.0105238357</v>
      </c>
      <c r="V70" s="181">
        <f t="shared" si="18"/>
        <v>-2481696.4853527648</v>
      </c>
      <c r="W70" s="181">
        <f t="shared" si="18"/>
        <v>-2530772.7148104268</v>
      </c>
      <c r="X70" s="181">
        <f t="shared" si="18"/>
        <v>-2582018.5543094259</v>
      </c>
      <c r="Y70" s="181">
        <f t="shared" si="18"/>
        <v>-2635529.920096457</v>
      </c>
      <c r="Z70" s="181">
        <f t="shared" si="18"/>
        <v>-2691406.9687776342</v>
      </c>
      <c r="AA70" s="181">
        <f t="shared" si="18"/>
        <v>-2749754.2847804604</v>
      </c>
      <c r="AB70" s="181">
        <f t="shared" si="18"/>
        <v>-2810681.0761032887</v>
      </c>
      <c r="AC70" s="181">
        <f t="shared" si="18"/>
        <v>-2874301.378718677</v>
      </c>
      <c r="AD70" s="181">
        <f t="shared" si="18"/>
        <v>-2940734.2700132006</v>
      </c>
      <c r="AE70" s="181">
        <f t="shared" si="18"/>
        <v>-3010104.0916632242</v>
      </c>
      <c r="AF70" s="181">
        <f t="shared" si="18"/>
        <v>-3082540.6823637821</v>
      </c>
      <c r="AG70" s="181">
        <f t="shared" si="18"/>
        <v>-3158179.6208461672</v>
      </c>
    </row>
    <row r="71">
      <c r="A71" s="182" t="s">
        <v>271</v>
      </c>
      <c r="B71" s="174">
        <f t="shared" ref="B71:AG71" si="19">-B70*$B$36</f>
        <v>0</v>
      </c>
      <c r="C71" s="174">
        <f t="shared" si="19"/>
        <v>274320.0169333333</v>
      </c>
      <c r="D71" s="174">
        <f t="shared" si="19"/>
        <v>274320.0169333333</v>
      </c>
      <c r="E71" s="174">
        <f t="shared" si="19"/>
        <v>380735.41828527936</v>
      </c>
      <c r="F71" s="174">
        <f t="shared" si="19"/>
        <v>385439.9346239951</v>
      </c>
      <c r="G71" s="174">
        <f t="shared" si="19"/>
        <v>390352.43283093732</v>
      </c>
      <c r="H71" s="174">
        <f t="shared" si="19"/>
        <v>395482.10757233651</v>
      </c>
      <c r="I71" s="174">
        <f t="shared" si="19"/>
        <v>400838.5600012379</v>
      </c>
      <c r="J71" s="174">
        <f t="shared" si="19"/>
        <v>406431.81572786852</v>
      </c>
      <c r="K71" s="174">
        <f t="shared" si="19"/>
        <v>412272.34358445631</v>
      </c>
      <c r="L71" s="174">
        <f t="shared" si="19"/>
        <v>418371.07521962281</v>
      </c>
      <c r="M71" s="174">
        <f t="shared" si="19"/>
        <v>424739.42555902369</v>
      </c>
      <c r="N71" s="174">
        <f t="shared" si="19"/>
        <v>431389.31417053315</v>
      </c>
      <c r="O71" s="174">
        <f t="shared" si="19"/>
        <v>438333.1875739622</v>
      </c>
      <c r="P71" s="174">
        <f t="shared" si="19"/>
        <v>445584.04253706569</v>
      </c>
      <c r="Q71" s="174">
        <f t="shared" si="19"/>
        <v>453155.450401443</v>
      </c>
      <c r="R71" s="174">
        <f t="shared" si="19"/>
        <v>461061.58248386125</v>
      </c>
      <c r="S71" s="174">
        <f t="shared" si="19"/>
        <v>469317.23660054564</v>
      </c>
      <c r="T71" s="174">
        <f t="shared" si="19"/>
        <v>477937.86476408126</v>
      </c>
      <c r="U71" s="174">
        <f t="shared" si="19"/>
        <v>486939.60210476717</v>
      </c>
      <c r="V71" s="174">
        <f t="shared" si="19"/>
        <v>496339.297070553</v>
      </c>
      <c r="W71" s="174">
        <f t="shared" si="19"/>
        <v>506154.5429620854</v>
      </c>
      <c r="X71" s="174">
        <f t="shared" si="19"/>
        <v>516403.71086188522</v>
      </c>
      <c r="Y71" s="174">
        <f t="shared" si="19"/>
        <v>527105.98401929147</v>
      </c>
      <c r="Z71" s="174">
        <f t="shared" si="19"/>
        <v>538281.39375552686</v>
      </c>
      <c r="AA71" s="174">
        <f t="shared" si="19"/>
        <v>549950.85695609206</v>
      </c>
      <c r="AB71" s="174">
        <f t="shared" si="19"/>
        <v>562136.21522065776</v>
      </c>
      <c r="AC71" s="174">
        <f t="shared" si="19"/>
        <v>574860.27574373537</v>
      </c>
      <c r="AD71" s="174">
        <f t="shared" si="19"/>
        <v>588146.85400264012</v>
      </c>
      <c r="AE71" s="174">
        <f t="shared" si="19"/>
        <v>602020.81833264488</v>
      </c>
      <c r="AF71" s="174">
        <f t="shared" si="19"/>
        <v>616508.13647275639</v>
      </c>
      <c r="AG71" s="174">
        <f t="shared" si="19"/>
        <v>631635.92416923353</v>
      </c>
    </row>
    <row r="72" ht="15">
      <c r="A72" s="185" t="s">
        <v>301</v>
      </c>
      <c r="B72" s="186">
        <f t="shared" ref="B72:AG72" si="20">B70+B71</f>
        <v>0</v>
      </c>
      <c r="C72" s="186">
        <f t="shared" si="20"/>
        <v>-1097280.0677333332</v>
      </c>
      <c r="D72" s="186">
        <f t="shared" si="20"/>
        <v>-1097280.0677333332</v>
      </c>
      <c r="E72" s="186">
        <f t="shared" si="20"/>
        <v>-1522941.6731411174</v>
      </c>
      <c r="F72" s="186">
        <f t="shared" si="20"/>
        <v>-1541759.7384959804</v>
      </c>
      <c r="G72" s="186">
        <f t="shared" si="20"/>
        <v>-1561409.7313237493</v>
      </c>
      <c r="H72" s="186">
        <f t="shared" si="20"/>
        <v>-1581928.430289346</v>
      </c>
      <c r="I72" s="186">
        <f t="shared" si="20"/>
        <v>-1603354.2400049516</v>
      </c>
      <c r="J72" s="186">
        <f t="shared" si="20"/>
        <v>-1625727.2629114739</v>
      </c>
      <c r="K72" s="186">
        <f t="shared" si="20"/>
        <v>-1649089.3743378252</v>
      </c>
      <c r="L72" s="186">
        <f t="shared" si="20"/>
        <v>-1673484.3008784913</v>
      </c>
      <c r="M72" s="186">
        <f t="shared" si="20"/>
        <v>-1698957.7022360947</v>
      </c>
      <c r="N72" s="186">
        <f t="shared" si="20"/>
        <v>-1725557.2566821326</v>
      </c>
      <c r="O72" s="186">
        <f t="shared" si="20"/>
        <v>-1753332.7502958488</v>
      </c>
      <c r="P72" s="186">
        <f t="shared" si="20"/>
        <v>-1782336.1701482628</v>
      </c>
      <c r="Q72" s="186">
        <f t="shared" si="20"/>
        <v>-1812621.8016057718</v>
      </c>
      <c r="R72" s="186">
        <f t="shared" si="20"/>
        <v>-1844246.329935445</v>
      </c>
      <c r="S72" s="186">
        <f t="shared" si="20"/>
        <v>-1877268.9464021823</v>
      </c>
      <c r="T72" s="186">
        <f t="shared" si="20"/>
        <v>-1911751.4590563248</v>
      </c>
      <c r="U72" s="186">
        <f t="shared" si="20"/>
        <v>-1947758.4084190684</v>
      </c>
      <c r="V72" s="186">
        <f t="shared" si="20"/>
        <v>-1985357.1882822118</v>
      </c>
      <c r="W72" s="186">
        <f t="shared" si="20"/>
        <v>-2024618.1718483414</v>
      </c>
      <c r="X72" s="186">
        <f t="shared" si="20"/>
        <v>-2065614.8434475407</v>
      </c>
      <c r="Y72" s="186">
        <f t="shared" si="20"/>
        <v>-2108423.9360771654</v>
      </c>
      <c r="Z72" s="186">
        <f t="shared" si="20"/>
        <v>-2153125.5750221075</v>
      </c>
      <c r="AA72" s="186">
        <f t="shared" si="20"/>
        <v>-2199803.4278243682</v>
      </c>
      <c r="AB72" s="186">
        <f t="shared" si="20"/>
        <v>-2248544.860882631</v>
      </c>
      <c r="AC72" s="186">
        <f t="shared" si="20"/>
        <v>-2299441.1029749415</v>
      </c>
      <c r="AD72" s="186">
        <f t="shared" si="20"/>
        <v>-2352587.4160105605</v>
      </c>
      <c r="AE72" s="186">
        <f t="shared" si="20"/>
        <v>-2408083.2733305795</v>
      </c>
      <c r="AF72" s="186">
        <f t="shared" si="20"/>
        <v>-2466032.5458910256</v>
      </c>
      <c r="AG72" s="186">
        <f t="shared" si="20"/>
        <v>-2526543.6966769337</v>
      </c>
    </row>
    <row r="73" s="187" customFormat="1" ht="16.5">
      <c r="A73" s="188"/>
      <c r="B73" s="189">
        <f>D106</f>
        <v>0.5</v>
      </c>
      <c r="C73" s="189">
        <f>E106</f>
        <v>1.5</v>
      </c>
      <c r="D73" s="189">
        <f t="shared" ref="D73:AG73" si="21">F106</f>
        <v>2.5</v>
      </c>
      <c r="E73" s="189">
        <f t="shared" si="21"/>
        <v>3.5</v>
      </c>
      <c r="F73" s="189">
        <f t="shared" si="21"/>
        <v>4.5</v>
      </c>
      <c r="G73" s="189">
        <f t="shared" si="21"/>
        <v>5.5</v>
      </c>
      <c r="H73" s="189">
        <f t="shared" si="21"/>
        <v>6.5</v>
      </c>
      <c r="I73" s="189">
        <f t="shared" si="21"/>
        <v>7.5</v>
      </c>
      <c r="J73" s="189">
        <f t="shared" si="21"/>
        <v>8.5</v>
      </c>
      <c r="K73" s="189">
        <f t="shared" si="21"/>
        <v>9.5</v>
      </c>
      <c r="L73" s="189">
        <f t="shared" si="21"/>
        <v>10.5</v>
      </c>
      <c r="M73" s="189">
        <f t="shared" si="21"/>
        <v>11.5</v>
      </c>
      <c r="N73" s="189">
        <f t="shared" si="21"/>
        <v>12.5</v>
      </c>
      <c r="O73" s="189">
        <f t="shared" si="21"/>
        <v>13.5</v>
      </c>
      <c r="P73" s="189">
        <f t="shared" si="21"/>
        <v>14.5</v>
      </c>
      <c r="Q73" s="189">
        <f t="shared" si="21"/>
        <v>15.5</v>
      </c>
      <c r="R73" s="189">
        <f t="shared" si="21"/>
        <v>16.5</v>
      </c>
      <c r="S73" s="189">
        <f t="shared" si="21"/>
        <v>17.5</v>
      </c>
      <c r="T73" s="189">
        <f t="shared" si="21"/>
        <v>18.5</v>
      </c>
      <c r="U73" s="189">
        <f t="shared" si="21"/>
        <v>19.5</v>
      </c>
      <c r="V73" s="189">
        <f t="shared" si="21"/>
        <v>20.5</v>
      </c>
      <c r="W73" s="189">
        <f t="shared" si="21"/>
        <v>21.5</v>
      </c>
      <c r="X73" s="189">
        <f t="shared" si="21"/>
        <v>22.5</v>
      </c>
      <c r="Y73" s="189">
        <f t="shared" si="21"/>
        <v>23.5</v>
      </c>
      <c r="Z73" s="189">
        <f t="shared" si="21"/>
        <v>24.5</v>
      </c>
      <c r="AA73" s="189">
        <f t="shared" si="21"/>
        <v>25.5</v>
      </c>
      <c r="AB73" s="189">
        <f t="shared" si="21"/>
        <v>26.5</v>
      </c>
      <c r="AC73" s="189">
        <f t="shared" si="21"/>
        <v>27.5</v>
      </c>
      <c r="AD73" s="189">
        <f t="shared" si="21"/>
        <v>28.5</v>
      </c>
      <c r="AE73" s="189">
        <f t="shared" si="21"/>
        <v>29.5</v>
      </c>
      <c r="AF73" s="189">
        <f t="shared" si="21"/>
        <v>30.5</v>
      </c>
      <c r="AG73" s="189">
        <f t="shared" si="21"/>
        <v>31.5</v>
      </c>
    </row>
    <row r="74">
      <c r="A74" s="171" t="s">
        <v>302</v>
      </c>
      <c r="B74" s="172">
        <f t="shared" ref="B74:AG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row>
    <row r="75" ht="28.5">
      <c r="A75" s="180" t="s">
        <v>298</v>
      </c>
      <c r="B75" s="181">
        <f t="shared" ref="B75:AG75" si="23">B68</f>
        <v>0</v>
      </c>
      <c r="C75" s="181">
        <f t="shared" si="23"/>
        <v>-1371600.0846666666</v>
      </c>
      <c r="D75" s="181">
        <f>D68</f>
        <v>-1371600.0846666666</v>
      </c>
      <c r="E75" s="181">
        <f t="shared" si="23"/>
        <v>-1903677.0914263967</v>
      </c>
      <c r="F75" s="181">
        <f t="shared" si="23"/>
        <v>-1927199.6731199755</v>
      </c>
      <c r="G75" s="181">
        <f t="shared" si="23"/>
        <v>-1951762.1641546865</v>
      </c>
      <c r="H75" s="181">
        <f t="shared" si="23"/>
        <v>-1977410.5378616825</v>
      </c>
      <c r="I75" s="181">
        <f t="shared" si="23"/>
        <v>-2004192.8000061894</v>
      </c>
      <c r="J75" s="181">
        <f t="shared" si="23"/>
        <v>-2032159.0786393424</v>
      </c>
      <c r="K75" s="181">
        <f t="shared" si="23"/>
        <v>-2061361.7179222815</v>
      </c>
      <c r="L75" s="181">
        <f t="shared" si="23"/>
        <v>-2091855.3760981141</v>
      </c>
      <c r="M75" s="181">
        <f t="shared" si="23"/>
        <v>-2123697.1277951184</v>
      </c>
      <c r="N75" s="181">
        <f t="shared" si="23"/>
        <v>-2156946.5708526657</v>
      </c>
      <c r="O75" s="181">
        <f t="shared" si="23"/>
        <v>-2191665.937869811</v>
      </c>
      <c r="P75" s="181">
        <f t="shared" si="23"/>
        <v>-2227920.2126853284</v>
      </c>
      <c r="Q75" s="181">
        <f t="shared" si="23"/>
        <v>-2265777.2520072148</v>
      </c>
      <c r="R75" s="181">
        <f t="shared" si="23"/>
        <v>-2305307.9124193061</v>
      </c>
      <c r="S75" s="181">
        <f t="shared" si="23"/>
        <v>-2346586.183002728</v>
      </c>
      <c r="T75" s="181">
        <f t="shared" si="23"/>
        <v>-2389689.3238204061</v>
      </c>
      <c r="U75" s="181">
        <f t="shared" si="23"/>
        <v>-2434698.0105238357</v>
      </c>
      <c r="V75" s="181">
        <f t="shared" si="23"/>
        <v>-2481696.4853527648</v>
      </c>
      <c r="W75" s="181">
        <f t="shared" si="23"/>
        <v>-2530772.7148104268</v>
      </c>
      <c r="X75" s="181">
        <f t="shared" si="23"/>
        <v>-2582018.5543094259</v>
      </c>
      <c r="Y75" s="181">
        <f t="shared" si="23"/>
        <v>-2635529.920096457</v>
      </c>
      <c r="Z75" s="181">
        <f t="shared" si="23"/>
        <v>-2691406.9687776342</v>
      </c>
      <c r="AA75" s="181">
        <f t="shared" si="23"/>
        <v>-2749754.2847804604</v>
      </c>
      <c r="AB75" s="181">
        <f t="shared" si="23"/>
        <v>-2810681.0761032887</v>
      </c>
      <c r="AC75" s="181">
        <f t="shared" si="23"/>
        <v>-2874301.378718677</v>
      </c>
      <c r="AD75" s="181">
        <f t="shared" si="23"/>
        <v>-2940734.2700132006</v>
      </c>
      <c r="AE75" s="181">
        <f t="shared" si="23"/>
        <v>-3010104.0916632242</v>
      </c>
      <c r="AF75" s="181">
        <f t="shared" si="23"/>
        <v>-3082540.6823637821</v>
      </c>
      <c r="AG75" s="181">
        <f t="shared" si="23"/>
        <v>-3158179.6208461672</v>
      </c>
    </row>
    <row r="76">
      <c r="A76" s="182" t="s">
        <v>297</v>
      </c>
      <c r="B76" s="174">
        <f t="shared" ref="B76:AG76" si="24">-B67</f>
        <v>0</v>
      </c>
      <c r="C76" s="174">
        <f>-C67</f>
        <v>1371600.0846666666</v>
      </c>
      <c r="D76" s="174">
        <f t="shared" si="24"/>
        <v>1371600.0846666666</v>
      </c>
      <c r="E76" s="174">
        <f t="shared" si="24"/>
        <v>1371600.0846666666</v>
      </c>
      <c r="F76" s="174">
        <f t="shared" si="24"/>
        <v>1371600.0846666666</v>
      </c>
      <c r="G76" s="174">
        <f t="shared" si="24"/>
        <v>1371600.0846666666</v>
      </c>
      <c r="H76" s="174">
        <f t="shared" si="24"/>
        <v>1371600.0846666666</v>
      </c>
      <c r="I76" s="174">
        <f t="shared" si="24"/>
        <v>1371600.0846666666</v>
      </c>
      <c r="J76" s="174">
        <f t="shared" si="24"/>
        <v>1371600.0846666666</v>
      </c>
      <c r="K76" s="174">
        <f t="shared" si="24"/>
        <v>1371600.0846666666</v>
      </c>
      <c r="L76" s="174">
        <f>-L67</f>
        <v>1371600.0846666666</v>
      </c>
      <c r="M76" s="174">
        <f>-M67</f>
        <v>1371600.0846666666</v>
      </c>
      <c r="N76" s="174">
        <f t="shared" si="24"/>
        <v>1371600.0846666666</v>
      </c>
      <c r="O76" s="174">
        <f t="shared" si="24"/>
        <v>1371600.0846666666</v>
      </c>
      <c r="P76" s="174">
        <f t="shared" si="24"/>
        <v>1371600.0846666666</v>
      </c>
      <c r="Q76" s="174">
        <f t="shared" si="24"/>
        <v>1371600.0846666666</v>
      </c>
      <c r="R76" s="174">
        <f t="shared" si="24"/>
        <v>1371600.0846666666</v>
      </c>
      <c r="S76" s="174">
        <f t="shared" si="24"/>
        <v>1371600.0846666666</v>
      </c>
      <c r="T76" s="174">
        <f t="shared" si="24"/>
        <v>1371600.0846666666</v>
      </c>
      <c r="U76" s="174">
        <f t="shared" si="24"/>
        <v>1371600.0846666666</v>
      </c>
      <c r="V76" s="174">
        <f t="shared" si="24"/>
        <v>1371600.0846666666</v>
      </c>
      <c r="W76" s="174">
        <f t="shared" si="24"/>
        <v>1371600.0846666666</v>
      </c>
      <c r="X76" s="174">
        <f t="shared" si="24"/>
        <v>1371600.0846666666</v>
      </c>
      <c r="Y76" s="174">
        <f t="shared" si="24"/>
        <v>1371600.0846666666</v>
      </c>
      <c r="Z76" s="174">
        <f t="shared" si="24"/>
        <v>1371600.0846666666</v>
      </c>
      <c r="AA76" s="174">
        <f t="shared" si="24"/>
        <v>1371600.0846666666</v>
      </c>
      <c r="AB76" s="174">
        <f t="shared" si="24"/>
        <v>1371600.0846666666</v>
      </c>
      <c r="AC76" s="174">
        <f t="shared" si="24"/>
        <v>1371600.0846666666</v>
      </c>
      <c r="AD76" s="174">
        <f t="shared" si="24"/>
        <v>1371600.0846666666</v>
      </c>
      <c r="AE76" s="174">
        <f t="shared" si="24"/>
        <v>1371600.0846666666</v>
      </c>
      <c r="AF76" s="174">
        <f t="shared" si="24"/>
        <v>1371600.0846666666</v>
      </c>
      <c r="AG76" s="174">
        <f t="shared" si="24"/>
        <v>1371600.0846666666</v>
      </c>
    </row>
    <row r="77">
      <c r="A77" s="182" t="s">
        <v>299</v>
      </c>
      <c r="B77" s="174">
        <f t="shared" ref="B77:AG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74">
        <f t="shared" si="25"/>
        <v>0</v>
      </c>
    </row>
    <row r="78">
      <c r="A78" s="182" t="s">
        <v>271</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74">
        <f>IF(SUM($B$71:AG71)+SUM($A$78:AF78)&gt;0,0,SUM($B$71:AG71)-SUM($A$78:AF78))</f>
        <v>0</v>
      </c>
    </row>
    <row r="79">
      <c r="A79" s="182" t="s">
        <v>303</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row>
    <row r="80">
      <c r="A80" s="182" t="s">
        <v>304</v>
      </c>
      <c r="B80" s="174">
        <f>-B59*(B39)</f>
        <v>0</v>
      </c>
      <c r="C80" s="174">
        <f t="shared" ref="C80:AG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74">
        <f t="shared" si="26"/>
        <v>0</v>
      </c>
    </row>
    <row r="81">
      <c r="A81" s="182" t="s">
        <v>305</v>
      </c>
      <c r="B81" s="174">
        <f>'6.2. Паспорт фин осв ввод'!J30*-1*1000000</f>
        <v>-41148002.540000007</v>
      </c>
      <c r="C81" s="174">
        <f>'6.2. Паспорт фин осв ввод'!N30*-1*1000000</f>
        <v>0</v>
      </c>
      <c r="D81" s="174">
        <f>'6.2. Паспорт фин осв ввод'!H30*0*1000000</f>
        <v>0</v>
      </c>
      <c r="E81" s="174"/>
      <c r="F81" s="174">
        <f>'6.2. Паспорт фин осв ввод'!P30*-1*1000000</f>
        <v>0</v>
      </c>
      <c r="G81" s="174">
        <f>'6.2. Паспорт фин осв ввод'!T30*-1*1000000</f>
        <v>0</v>
      </c>
      <c r="H81" s="174">
        <f>'6.2. Паспорт фин осв ввод'!X30*-1*1000000</f>
        <v>0</v>
      </c>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row>
    <row r="82">
      <c r="A82" s="182" t="s">
        <v>306</v>
      </c>
      <c r="B82" s="174">
        <f t="shared" ref="B82:AG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74">
        <f t="shared" si="27"/>
        <v>0</v>
      </c>
    </row>
    <row r="83" ht="14.25">
      <c r="A83" s="183" t="s">
        <v>307</v>
      </c>
      <c r="B83" s="181">
        <f>SUM(B75:B82)</f>
        <v>-41148002.540000007</v>
      </c>
      <c r="C83" s="181">
        <f t="shared" ref="C83:V83" si="28">SUM(C75:C82)</f>
        <v>0</v>
      </c>
      <c r="D83" s="181">
        <f t="shared" si="28"/>
        <v>0</v>
      </c>
      <c r="E83" s="181">
        <f t="shared" si="28"/>
        <v>-532077.00675973017</v>
      </c>
      <c r="F83" s="181">
        <f t="shared" si="28"/>
        <v>-555599.58845330891</v>
      </c>
      <c r="G83" s="181">
        <f t="shared" si="28"/>
        <v>-580162.07948801992</v>
      </c>
      <c r="H83" s="181">
        <f t="shared" si="28"/>
        <v>-605810.4531950159</v>
      </c>
      <c r="I83" s="181">
        <f t="shared" si="28"/>
        <v>-632592.71533952281</v>
      </c>
      <c r="J83" s="181">
        <f t="shared" si="28"/>
        <v>-660558.99397267587</v>
      </c>
      <c r="K83" s="181">
        <f t="shared" si="28"/>
        <v>-689761.6332556149</v>
      </c>
      <c r="L83" s="181">
        <f t="shared" si="28"/>
        <v>-720255.29143144749</v>
      </c>
      <c r="M83" s="181">
        <f t="shared" si="28"/>
        <v>-752097.0431284518</v>
      </c>
      <c r="N83" s="181">
        <f t="shared" si="28"/>
        <v>-785346.48618599912</v>
      </c>
      <c r="O83" s="181">
        <f t="shared" si="28"/>
        <v>-820065.85320314439</v>
      </c>
      <c r="P83" s="181">
        <f t="shared" si="28"/>
        <v>-856320.12801866187</v>
      </c>
      <c r="Q83" s="181">
        <f t="shared" si="28"/>
        <v>-894177.16734054824</v>
      </c>
      <c r="R83" s="181">
        <f t="shared" si="28"/>
        <v>-933707.82775263954</v>
      </c>
      <c r="S83" s="181">
        <f t="shared" si="28"/>
        <v>-974986.09833606146</v>
      </c>
      <c r="T83" s="181">
        <f t="shared" si="28"/>
        <v>-1018089.2391537395</v>
      </c>
      <c r="U83" s="181">
        <f t="shared" si="28"/>
        <v>-1063097.9258571691</v>
      </c>
      <c r="V83" s="181">
        <f t="shared" si="28"/>
        <v>-1110096.4006860983</v>
      </c>
      <c r="W83" s="181">
        <f>SUM(W75:W82)</f>
        <v>-1159172.6301437602</v>
      </c>
      <c r="X83" s="181">
        <f>SUM(X75:X82)</f>
        <v>-1210418.4696427593</v>
      </c>
      <c r="Y83" s="181">
        <f>SUM(Y75:Y82)</f>
        <v>-1263929.8354297904</v>
      </c>
      <c r="Z83" s="181">
        <f>SUM(Z75:Z82)</f>
        <v>-1319806.8841109676</v>
      </c>
      <c r="AA83" s="181">
        <f t="shared" ref="AA83:AG83" si="29">SUM(AA75:AA82)</f>
        <v>-1378154.2001137938</v>
      </c>
      <c r="AB83" s="181">
        <f t="shared" si="29"/>
        <v>-1439080.9914366221</v>
      </c>
      <c r="AC83" s="181">
        <f t="shared" si="29"/>
        <v>-1502701.2940520104</v>
      </c>
      <c r="AD83" s="181">
        <f t="shared" si="29"/>
        <v>-1569134.185346534</v>
      </c>
      <c r="AE83" s="181">
        <f t="shared" si="29"/>
        <v>-1638504.0069965576</v>
      </c>
      <c r="AF83" s="181">
        <f t="shared" si="29"/>
        <v>-1710940.5976971155</v>
      </c>
      <c r="AG83" s="181">
        <f t="shared" si="29"/>
        <v>-1786579.5361795006</v>
      </c>
    </row>
    <row r="84" ht="14.25">
      <c r="A84" s="183" t="s">
        <v>308</v>
      </c>
      <c r="B84" s="181">
        <f>SUM($B$83:B83)</f>
        <v>-41148002.540000007</v>
      </c>
      <c r="C84" s="181">
        <f>SUM($B$83:C83)</f>
        <v>-41148002.540000007</v>
      </c>
      <c r="D84" s="181">
        <f>SUM($B$83:D83)</f>
        <v>-41148002.540000007</v>
      </c>
      <c r="E84" s="181">
        <f>SUM($B$83:E83)</f>
        <v>-41680079.54675974</v>
      </c>
      <c r="F84" s="181">
        <f>SUM($B$83:F83)</f>
        <v>-42235679.135213047</v>
      </c>
      <c r="G84" s="181">
        <f>SUM($B$83:G83)</f>
        <v>-42815841.214701064</v>
      </c>
      <c r="H84" s="181">
        <f>SUM($B$83:H83)</f>
        <v>-43421651.667896077</v>
      </c>
      <c r="I84" s="181">
        <f>SUM($B$83:I83)</f>
        <v>-44054244.383235604</v>
      </c>
      <c r="J84" s="181">
        <f>SUM($B$83:J83)</f>
        <v>-44714803.377208278</v>
      </c>
      <c r="K84" s="181">
        <f>SUM($B$83:K83)</f>
        <v>-45404565.010463893</v>
      </c>
      <c r="L84" s="181">
        <f>SUM($B$83:L83)</f>
        <v>-46124820.301895343</v>
      </c>
      <c r="M84" s="181">
        <f>SUM($B$83:M83)</f>
        <v>-46876917.345023796</v>
      </c>
      <c r="N84" s="181">
        <f>SUM($B$83:N83)</f>
        <v>-47662263.831209794</v>
      </c>
      <c r="O84" s="181">
        <f>SUM($B$83:O83)</f>
        <v>-48482329.684412941</v>
      </c>
      <c r="P84" s="181">
        <f>SUM($B$83:P83)</f>
        <v>-49338649.812431604</v>
      </c>
      <c r="Q84" s="181">
        <f>SUM($B$83:Q83)</f>
        <v>-50232826.979772151</v>
      </c>
      <c r="R84" s="181">
        <f>SUM($B$83:R83)</f>
        <v>-51166534.807524793</v>
      </c>
      <c r="S84" s="181">
        <f>SUM($B$83:S83)</f>
        <v>-52141520.905860856</v>
      </c>
      <c r="T84" s="181">
        <f>SUM($B$83:T83)</f>
        <v>-53159610.145014599</v>
      </c>
      <c r="U84" s="181">
        <f>SUM($B$83:U83)</f>
        <v>-54222708.07087177</v>
      </c>
      <c r="V84" s="181">
        <f>SUM($B$83:V83)</f>
        <v>-55332804.471557871</v>
      </c>
      <c r="W84" s="181">
        <f>SUM($B$83:W83)</f>
        <v>-56491977.101701632</v>
      </c>
      <c r="X84" s="181">
        <f>SUM($B$83:X83)</f>
        <v>-57702395.571344391</v>
      </c>
      <c r="Y84" s="181">
        <f>SUM($B$83:Y83)</f>
        <v>-58966325.406774178</v>
      </c>
      <c r="Z84" s="181">
        <f>SUM($B$83:Z83)</f>
        <v>-60286132.290885143</v>
      </c>
      <c r="AA84" s="181">
        <f>SUM($B$83:AA83)</f>
        <v>-61664286.490998939</v>
      </c>
      <c r="AB84" s="181">
        <f>SUM($B$83:AB83)</f>
        <v>-63103367.482435562</v>
      </c>
      <c r="AC84" s="181">
        <f>SUM($B$83:AC83)</f>
        <v>-64606068.776487574</v>
      </c>
      <c r="AD84" s="181">
        <f>SUM($B$83:AD83)</f>
        <v>-66175202.96183411</v>
      </c>
      <c r="AE84" s="181">
        <f>SUM($B$83:AE83)</f>
        <v>-67813706.968830675</v>
      </c>
      <c r="AF84" s="181">
        <f>SUM($B$83:AF83)</f>
        <v>-69524647.566527784</v>
      </c>
      <c r="AG84" s="181">
        <f>SUM($B$83:AG83)</f>
        <v>-71311227.102707282</v>
      </c>
    </row>
    <row r="85">
      <c r="A85" s="182" t="s">
        <v>309</v>
      </c>
      <c r="B85" s="190">
        <f t="shared" ref="B85:AG85" si="30">1/POWER((1+$B$44),B73)</f>
        <v>0.94503775855665906</v>
      </c>
      <c r="C85" s="190">
        <f t="shared" si="30"/>
        <v>0.84400978704711893</v>
      </c>
      <c r="D85" s="190">
        <f t="shared" si="30"/>
        <v>0.75378207291874522</v>
      </c>
      <c r="E85" s="190">
        <f t="shared" si="30"/>
        <v>0.67320002939961165</v>
      </c>
      <c r="F85" s="190">
        <f t="shared" si="30"/>
        <v>0.60123249924052136</v>
      </c>
      <c r="G85" s="190">
        <f t="shared" si="30"/>
        <v>0.53695855965037187</v>
      </c>
      <c r="H85" s="190">
        <f t="shared" si="30"/>
        <v>0.4795557378318942</v>
      </c>
      <c r="I85" s="190">
        <f t="shared" si="30"/>
        <v>0.4282894863194554</v>
      </c>
      <c r="J85" s="190">
        <f t="shared" si="30"/>
        <v>0.38250378344150704</v>
      </c>
      <c r="K85" s="190">
        <f t="shared" si="30"/>
        <v>0.34161273862776376</v>
      </c>
      <c r="L85" s="190">
        <f t="shared" si="30"/>
        <v>0.30509309513955862</v>
      </c>
      <c r="M85" s="190">
        <f t="shared" si="30"/>
        <v>0.27247753428557531</v>
      </c>
      <c r="N85" s="190">
        <f t="shared" si="30"/>
        <v>0.24334869544125684</v>
      </c>
      <c r="O85" s="190">
        <f t="shared" si="30"/>
        <v>0.21733383534987666</v>
      </c>
      <c r="P85" s="190">
        <f t="shared" si="30"/>
        <v>0.19410005836373728</v>
      </c>
      <c r="Q85" s="190">
        <f t="shared" si="30"/>
        <v>0.17335005658992347</v>
      </c>
      <c r="R85" s="190">
        <f t="shared" si="30"/>
        <v>0.15481830542995756</v>
      </c>
      <c r="S85" s="190">
        <f t="shared" si="30"/>
        <v>0.1382676658300952</v>
      </c>
      <c r="T85" s="190">
        <f t="shared" si="30"/>
        <v>0.12348634976341449</v>
      </c>
      <c r="U85" s="190">
        <f t="shared" si="30"/>
        <v>0.11028521011290032</v>
      </c>
      <c r="V85" s="190">
        <f t="shared" si="30"/>
        <v>0.098495320275877762</v>
      </c>
      <c r="W85" s="190">
        <f t="shared" si="30"/>
        <v>0.087965812517529482</v>
      </c>
      <c r="X85" s="190">
        <f t="shared" si="30"/>
        <v>0.078561947412279634</v>
      </c>
      <c r="Y85" s="190">
        <f t="shared" si="30"/>
        <v>0.070163389668910989</v>
      </c>
      <c r="Z85" s="190">
        <f t="shared" si="30"/>
        <v>0.062662668276244518</v>
      </c>
      <c r="AA85" s="190">
        <f t="shared" si="30"/>
        <v>0.055963801264842836</v>
      </c>
      <c r="AB85" s="190">
        <f t="shared" si="30"/>
        <v>0.04998106748668648</v>
      </c>
      <c r="AC85" s="190">
        <f t="shared" si="30"/>
        <v>0.044637909696067228</v>
      </c>
      <c r="AD85" s="190">
        <f t="shared" si="30"/>
        <v>0.039865954895121222</v>
      </c>
      <c r="AE85" s="190">
        <f t="shared" si="30"/>
        <v>0.035604139407985375</v>
      </c>
      <c r="AF85" s="190">
        <f t="shared" si="30"/>
        <v>0.031797927487706865</v>
      </c>
      <c r="AG85" s="190">
        <f t="shared" si="30"/>
        <v>0.028398613456914235</v>
      </c>
    </row>
    <row r="86" ht="28.5">
      <c r="A86" s="180" t="s">
        <v>310</v>
      </c>
      <c r="B86" s="181">
        <f>B83*B85</f>
        <v>-38886416.089485317</v>
      </c>
      <c r="C86" s="181">
        <f>C83*C85</f>
        <v>0</v>
      </c>
      <c r="D86" s="181">
        <f t="shared" ref="D86:AG86" si="31">D83*D85</f>
        <v>0</v>
      </c>
      <c r="E86" s="181">
        <f t="shared" si="31"/>
        <v>-358194.25659350771</v>
      </c>
      <c r="F86" s="181">
        <f t="shared" si="31"/>
        <v>-334044.52914278803</v>
      </c>
      <c r="G86" s="181">
        <f t="shared" si="31"/>
        <v>-311522.99456565175</v>
      </c>
      <c r="H86" s="181">
        <f t="shared" si="31"/>
        <v>-290519.87886821007</v>
      </c>
      <c r="I86" s="181">
        <f t="shared" si="31"/>
        <v>-270932.80910219369</v>
      </c>
      <c r="J86" s="181">
        <f t="shared" si="31"/>
        <v>-252666.31438086418</v>
      </c>
      <c r="K86" s="181">
        <f t="shared" si="31"/>
        <v>-235631.36053680981</v>
      </c>
      <c r="L86" s="181">
        <f t="shared" si="31"/>
        <v>-219744.91615346514</v>
      </c>
      <c r="M86" s="181">
        <f t="shared" si="31"/>
        <v>-204929.54785511253</v>
      </c>
      <c r="N86" s="181">
        <f t="shared" si="31"/>
        <v>-191113.04288273794</v>
      </c>
      <c r="O86" s="181">
        <f t="shared" si="31"/>
        <v>-178228.05711610831</v>
      </c>
      <c r="P86" s="181">
        <f t="shared" si="31"/>
        <v>-166211.78682646525</v>
      </c>
      <c r="Q86" s="181">
        <f t="shared" si="31"/>
        <v>-155005.66255990151</v>
      </c>
      <c r="R86" s="181">
        <f t="shared" si="31"/>
        <v>-144555.06365935036</v>
      </c>
      <c r="S86" s="181">
        <f t="shared" si="31"/>
        <v>-134809.05203371888</v>
      </c>
      <c r="T86" s="181">
        <f t="shared" si="31"/>
        <v>-125720.12387650722</v>
      </c>
      <c r="U86" s="181">
        <f t="shared" si="31"/>
        <v>-117243.97812374642</v>
      </c>
      <c r="V86" s="181">
        <f t="shared" si="31"/>
        <v>-109339.30052267638</v>
      </c>
      <c r="W86" s="181">
        <f t="shared" si="31"/>
        <v>-101967.56225867756</v>
      </c>
      <c r="X86" s="181">
        <f t="shared" si="31"/>
        <v>-95092.832158926452</v>
      </c>
      <c r="Y86" s="181">
        <f t="shared" si="31"/>
        <v>-88681.601557422924</v>
      </c>
      <c r="Z86" s="181">
        <f t="shared" si="31"/>
        <v>-82702.620967749463</v>
      </c>
      <c r="AA86" s="181">
        <f t="shared" si="31"/>
        <v>-77126.747767476802</v>
      </c>
      <c r="AB86" s="181">
        <f t="shared" si="31"/>
        <v>-71926.804151801494</v>
      </c>
      <c r="AC86" s="181">
        <f t="shared" si="31"/>
        <v>-67077.44466405701</v>
      </c>
      <c r="AD86" s="181">
        <f t="shared" si="31"/>
        <v>-62555.032657417709</v>
      </c>
      <c r="AE86" s="181">
        <f t="shared" si="31"/>
        <v>-58337.525085648078</v>
      </c>
      <c r="AF86" s="181">
        <f t="shared" si="31"/>
        <v>-54404.365061346718</v>
      </c>
      <c r="AG86" s="181">
        <f t="shared" si="31"/>
        <v>-50736.38165799476</v>
      </c>
    </row>
    <row r="87" ht="14.25">
      <c r="A87" s="180" t="s">
        <v>311</v>
      </c>
      <c r="B87" s="181">
        <f>SUM($B$86:B86)</f>
        <v>-38886416.089485317</v>
      </c>
      <c r="C87" s="181">
        <f>SUM($B$86:C86)</f>
        <v>-38886416.089485317</v>
      </c>
      <c r="D87" s="181">
        <f>SUM($B$86:D86)</f>
        <v>-38886416.089485317</v>
      </c>
      <c r="E87" s="181">
        <f>SUM($B$86:E86)</f>
        <v>-39244610.346078828</v>
      </c>
      <c r="F87" s="181">
        <f>SUM($B$86:F86)</f>
        <v>-39578654.875221618</v>
      </c>
      <c r="G87" s="181">
        <f>SUM($B$86:G86)</f>
        <v>-39890177.869787268</v>
      </c>
      <c r="H87" s="181">
        <f>SUM($B$86:H86)</f>
        <v>-40180697.748655476</v>
      </c>
      <c r="I87" s="181">
        <f>SUM($B$86:I86)</f>
        <v>-40451630.557757668</v>
      </c>
      <c r="J87" s="181">
        <f>SUM($B$86:J86)</f>
        <v>-40704296.87213853</v>
      </c>
      <c r="K87" s="181">
        <f>SUM($B$86:K86)</f>
        <v>-40939928.232675336</v>
      </c>
      <c r="L87" s="181">
        <f>SUM($B$86:L86)</f>
        <v>-41159673.148828804</v>
      </c>
      <c r="M87" s="181">
        <f>SUM($B$86:M86)</f>
        <v>-41364602.696683913</v>
      </c>
      <c r="N87" s="181">
        <f>SUM($B$86:N86)</f>
        <v>-41555715.739566654</v>
      </c>
      <c r="O87" s="181">
        <f>SUM($B$86:O86)</f>
        <v>-41733943.79668276</v>
      </c>
      <c r="P87" s="181">
        <f>SUM($B$86:P86)</f>
        <v>-41900155.583509222</v>
      </c>
      <c r="Q87" s="181">
        <f>SUM($B$86:Q86)</f>
        <v>-42055161.246069126</v>
      </c>
      <c r="R87" s="181">
        <f>SUM($B$86:R86)</f>
        <v>-42199716.309728473</v>
      </c>
      <c r="S87" s="181">
        <f>SUM($B$86:S86)</f>
        <v>-42334525.361762196</v>
      </c>
      <c r="T87" s="181">
        <f>SUM($B$86:T86)</f>
        <v>-42460245.4856387</v>
      </c>
      <c r="U87" s="181">
        <f>SUM($B$86:U86)</f>
        <v>-42577489.463762447</v>
      </c>
      <c r="V87" s="181">
        <f>SUM($B$86:V86)</f>
        <v>-42686828.764285125</v>
      </c>
      <c r="W87" s="181">
        <f>SUM($B$86:W86)</f>
        <v>-42788796.326543801</v>
      </c>
      <c r="X87" s="181">
        <f>SUM($B$86:X86)</f>
        <v>-42883889.158702724</v>
      </c>
      <c r="Y87" s="181">
        <f>SUM($B$86:Y86)</f>
        <v>-42972570.76026015</v>
      </c>
      <c r="Z87" s="181">
        <f>SUM($B$86:Z86)</f>
        <v>-43055273.381227896</v>
      </c>
      <c r="AA87" s="181">
        <f>SUM($B$86:AA86)</f>
        <v>-43132400.128995374</v>
      </c>
      <c r="AB87" s="181">
        <f>SUM($B$86:AB86)</f>
        <v>-43204326.933147177</v>
      </c>
      <c r="AC87" s="181">
        <f>SUM($B$86:AC86)</f>
        <v>-43271404.377811231</v>
      </c>
      <c r="AD87" s="181">
        <f>SUM($B$86:AD86)</f>
        <v>-43333959.410468645</v>
      </c>
      <c r="AE87" s="181">
        <f>SUM($B$86:AE86)</f>
        <v>-43392296.935554296</v>
      </c>
      <c r="AF87" s="181">
        <f>SUM($B$86:AF86)</f>
        <v>-43446701.300615646</v>
      </c>
      <c r="AG87" s="181">
        <f>SUM($B$86:AG86)</f>
        <v>-43497437.682273641</v>
      </c>
    </row>
    <row r="88" ht="14.25">
      <c r="A88" s="180" t="s">
        <v>312</v>
      </c>
      <c r="B88" s="191">
        <f>IF((ISERR(IRR($B$83:B83))),0,IF(IRR($B$83:B83)&lt;0,0,IRR($B$83:B83)))</f>
        <v>0</v>
      </c>
      <c r="C88" s="191">
        <f>IF((ISERR(IRR($B$83:C83))),0,IF(IRR($B$83:C83)&lt;0,0,IRR($B$83:C83)))</f>
        <v>0</v>
      </c>
      <c r="D88" s="191">
        <f>IF((ISERR(IRR($B$83:D83))),0,IF(IRR($B$83:D83)&lt;0,0,IRR($B$83:D83)))</f>
        <v>0</v>
      </c>
      <c r="E88" s="191">
        <f>IF((ISERR(IRR($B$83:E83))),0,IF(IRR($B$83:E83)&lt;0,0,IRR($B$83:E83)))</f>
        <v>0</v>
      </c>
      <c r="F88" s="191">
        <f>IF((ISERR(IRR($B$83:F83))),0,IF(IRR($B$83:F83)&lt;0,0,IRR($B$83:F83)))</f>
        <v>0</v>
      </c>
      <c r="G88" s="191">
        <f>IF((ISERR(IRR($B$83:G83))),0,IF(IRR($B$83:G83)&lt;0,0,IRR($B$83:G83)))</f>
        <v>0</v>
      </c>
      <c r="H88" s="191">
        <f>IF((ISERR(IRR($B$83:H83))),0,IF(IRR($B$83:H83)&lt;0,0,IRR($B$83:H83)))</f>
        <v>0</v>
      </c>
      <c r="I88" s="191">
        <f>IF((ISERR(IRR($B$83:I83))),0,IF(IRR($B$83:I83)&lt;0,0,IRR($B$83:I83)))</f>
        <v>0</v>
      </c>
      <c r="J88" s="191">
        <f>IF((ISERR(IRR($B$83:J83))),0,IF(IRR($B$83:J83)&lt;0,0,IRR($B$83:J83)))</f>
        <v>0</v>
      </c>
      <c r="K88" s="191">
        <f>IF((ISERR(IRR($B$83:K83))),0,IF(IRR($B$83:K83)&lt;0,0,IRR($B$83:K83)))</f>
        <v>0</v>
      </c>
      <c r="L88" s="191">
        <f>IF((ISERR(IRR($B$83:L83))),0,IF(IRR($B$83:L83)&lt;0,0,IRR($B$83:L83)))</f>
        <v>0</v>
      </c>
      <c r="M88" s="191">
        <f>IF((ISERR(IRR($B$83:M83))),0,IF(IRR($B$83:M83)&lt;0,0,IRR($B$83:M83)))</f>
        <v>0</v>
      </c>
      <c r="N88" s="191">
        <f>IF((ISERR(IRR($B$83:N83))),0,IF(IRR($B$83:N83)&lt;0,0,IRR($B$83:N83)))</f>
        <v>0</v>
      </c>
      <c r="O88" s="191">
        <f>IF((ISERR(IRR($B$83:O83))),0,IF(IRR($B$83:O83)&lt;0,0,IRR($B$83:O83)))</f>
        <v>0</v>
      </c>
      <c r="P88" s="191">
        <f>IF((ISERR(IRR($B$83:P83))),0,IF(IRR($B$83:P83)&lt;0,0,IRR($B$83:P83)))</f>
        <v>0</v>
      </c>
      <c r="Q88" s="191">
        <f>IF((ISERR(IRR($B$83:Q83))),0,IF(IRR($B$83:Q83)&lt;0,0,IRR($B$83:Q83)))</f>
        <v>0</v>
      </c>
      <c r="R88" s="191">
        <f>IF((ISERR(IRR($B$83:R83))),0,IF(IRR($B$83:R83)&lt;0,0,IRR($B$83:R83)))</f>
        <v>0</v>
      </c>
      <c r="S88" s="191">
        <f>IF((ISERR(IRR($B$83:S83))),0,IF(IRR($B$83:S83)&lt;0,0,IRR($B$83:S83)))</f>
        <v>0</v>
      </c>
      <c r="T88" s="191">
        <f>IF((ISERR(IRR($B$83:T83))),0,IF(IRR($B$83:T83)&lt;0,0,IRR($B$83:T83)))</f>
        <v>0</v>
      </c>
      <c r="U88" s="191">
        <f>IF((ISERR(IRR($B$83:U83))),0,IF(IRR($B$83:U83)&lt;0,0,IRR($B$83:U83)))</f>
        <v>0</v>
      </c>
      <c r="V88" s="191">
        <f>IF((ISERR(IRR($B$83:V83))),0,IF(IRR($B$83:V83)&lt;0,0,IRR($B$83:V83)))</f>
        <v>0</v>
      </c>
      <c r="W88" s="191">
        <f>IF((ISERR(IRR($B$83:W83))),0,IF(IRR($B$83:W83)&lt;0,0,IRR($B$83:W83)))</f>
        <v>0</v>
      </c>
      <c r="X88" s="191">
        <f>IF((ISERR(IRR($B$83:X83))),0,IF(IRR($B$83:X83)&lt;0,0,IRR($B$83:X83)))</f>
        <v>0</v>
      </c>
      <c r="Y88" s="191">
        <f>IF((ISERR(IRR($B$83:Y83))),0,IF(IRR($B$83:Y83)&lt;0,0,IRR($B$83:Y83)))</f>
        <v>0</v>
      </c>
      <c r="Z88" s="191">
        <f>IF((ISERR(IRR($B$83:Z83))),0,IF(IRR($B$83:Z83)&lt;0,0,IRR($B$83:Z83)))</f>
        <v>0</v>
      </c>
      <c r="AA88" s="191">
        <f>IF((ISERR(IRR($B$83:AA83))),0,IF(IRR($B$83:AA83)&lt;0,0,IRR($B$83:AA83)))</f>
        <v>0</v>
      </c>
      <c r="AB88" s="191">
        <f>IF((ISERR(IRR($B$83:AB83))),0,IF(IRR($B$83:AB83)&lt;0,0,IRR($B$83:AB83)))</f>
        <v>0</v>
      </c>
      <c r="AC88" s="191">
        <f>IF((ISERR(IRR($B$83:AC83))),0,IF(IRR($B$83:AC83)&lt;0,0,IRR($B$83:AC83)))</f>
        <v>0</v>
      </c>
      <c r="AD88" s="191">
        <f>IF((ISERR(IRR($B$83:AD83))),0,IF(IRR($B$83:AD83)&lt;0,0,IRR($B$83:AD83)))</f>
        <v>0</v>
      </c>
      <c r="AE88" s="191">
        <f>IF((ISERR(IRR($B$83:AE83))),0,IF(IRR($B$83:AE83)&lt;0,0,IRR($B$83:AE83)))</f>
        <v>0</v>
      </c>
      <c r="AF88" s="191">
        <f>IF((ISERR(IRR($B$83:AF83))),0,IF(IRR($B$83:AF83)&lt;0,0,IRR($B$83:AF83)))</f>
        <v>0</v>
      </c>
      <c r="AG88" s="191">
        <f>IF((ISERR(IRR($B$83:AG83))),0,IF(IRR($B$83:AG83)&lt;0,0,IRR($B$83:AG83)))</f>
        <v>0</v>
      </c>
    </row>
    <row r="89" ht="14.25">
      <c r="A89" s="180" t="s">
        <v>313</v>
      </c>
      <c r="B89" s="192">
        <f>IF(AND(B84&gt;0,A84&lt;0),(B74-(B84/(B84-A84))),0)</f>
        <v>0</v>
      </c>
      <c r="C89" s="192">
        <f t="shared" ref="C89:AG89" si="32">IF(AND(C84&gt;0,B84&lt;0),(C74-(C84/(C84-B84))),0)</f>
        <v>0</v>
      </c>
      <c r="D89" s="192">
        <f t="shared" si="32"/>
        <v>0</v>
      </c>
      <c r="E89" s="192">
        <f t="shared" si="32"/>
        <v>0</v>
      </c>
      <c r="F89" s="192">
        <f t="shared" si="32"/>
        <v>0</v>
      </c>
      <c r="G89" s="192">
        <f t="shared" si="32"/>
        <v>0</v>
      </c>
      <c r="H89" s="192">
        <f>IF(AND(H84&gt;0,G84&lt;0),(H74-(H84/(H84-G84))),0)</f>
        <v>0</v>
      </c>
      <c r="I89" s="192">
        <f t="shared" si="32"/>
        <v>0</v>
      </c>
      <c r="J89" s="192">
        <f t="shared" si="32"/>
        <v>0</v>
      </c>
      <c r="K89" s="192">
        <f t="shared" si="32"/>
        <v>0</v>
      </c>
      <c r="L89" s="192">
        <f t="shared" si="32"/>
        <v>0</v>
      </c>
      <c r="M89" s="192">
        <f t="shared" si="32"/>
        <v>0</v>
      </c>
      <c r="N89" s="192">
        <f t="shared" si="32"/>
        <v>0</v>
      </c>
      <c r="O89" s="192">
        <f t="shared" si="32"/>
        <v>0</v>
      </c>
      <c r="P89" s="192">
        <f t="shared" si="32"/>
        <v>0</v>
      </c>
      <c r="Q89" s="192">
        <f t="shared" si="32"/>
        <v>0</v>
      </c>
      <c r="R89" s="192">
        <f t="shared" si="32"/>
        <v>0</v>
      </c>
      <c r="S89" s="192">
        <f t="shared" si="32"/>
        <v>0</v>
      </c>
      <c r="T89" s="192">
        <f t="shared" si="32"/>
        <v>0</v>
      </c>
      <c r="U89" s="192">
        <f t="shared" si="32"/>
        <v>0</v>
      </c>
      <c r="V89" s="192">
        <f t="shared" si="32"/>
        <v>0</v>
      </c>
      <c r="W89" s="192">
        <f t="shared" si="32"/>
        <v>0</v>
      </c>
      <c r="X89" s="192">
        <f t="shared" si="32"/>
        <v>0</v>
      </c>
      <c r="Y89" s="192">
        <f t="shared" si="32"/>
        <v>0</v>
      </c>
      <c r="Z89" s="192">
        <f t="shared" si="32"/>
        <v>0</v>
      </c>
      <c r="AA89" s="192">
        <f t="shared" si="32"/>
        <v>0</v>
      </c>
      <c r="AB89" s="192">
        <f t="shared" si="32"/>
        <v>0</v>
      </c>
      <c r="AC89" s="192">
        <f t="shared" si="32"/>
        <v>0</v>
      </c>
      <c r="AD89" s="192">
        <f t="shared" si="32"/>
        <v>0</v>
      </c>
      <c r="AE89" s="192">
        <f t="shared" si="32"/>
        <v>0</v>
      </c>
      <c r="AF89" s="192">
        <f t="shared" si="32"/>
        <v>0</v>
      </c>
      <c r="AG89" s="192">
        <f t="shared" si="32"/>
        <v>0</v>
      </c>
    </row>
    <row r="90" ht="15">
      <c r="A90" s="193" t="s">
        <v>314</v>
      </c>
      <c r="B90" s="194">
        <f t="shared" ref="B90:AG90" si="33">IF(AND(B87&gt;0,A87&lt;0),(B74-(B87/(B87-A87))),0)</f>
        <v>0</v>
      </c>
      <c r="C90" s="194">
        <f t="shared" si="33"/>
        <v>0</v>
      </c>
      <c r="D90" s="194">
        <f t="shared" si="33"/>
        <v>0</v>
      </c>
      <c r="E90" s="194">
        <f t="shared" si="33"/>
        <v>0</v>
      </c>
      <c r="F90" s="194">
        <f t="shared" si="33"/>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c r="AG90" s="194">
        <f t="shared" si="33"/>
        <v>0</v>
      </c>
    </row>
    <row r="91" s="113" customFormat="1">
      <c r="A91" s="114"/>
      <c r="B91" s="195">
        <v>2024</v>
      </c>
      <c r="C91" s="195">
        <f>B91+1</f>
        <v>2025</v>
      </c>
      <c r="D91" s="115">
        <f t="shared" ref="D91:AG91" si="34">C91+1</f>
        <v>2026</v>
      </c>
      <c r="E91" s="115">
        <f t="shared" si="34"/>
        <v>2027</v>
      </c>
      <c r="F91" s="115">
        <f t="shared" si="34"/>
        <v>2028</v>
      </c>
      <c r="G91" s="115">
        <f t="shared" si="34"/>
        <v>2029</v>
      </c>
      <c r="H91" s="115">
        <f t="shared" si="34"/>
        <v>2030</v>
      </c>
      <c r="I91" s="115">
        <f t="shared" si="34"/>
        <v>2031</v>
      </c>
      <c r="J91" s="115">
        <f t="shared" si="34"/>
        <v>2032</v>
      </c>
      <c r="K91" s="115">
        <f t="shared" si="34"/>
        <v>2033</v>
      </c>
      <c r="L91" s="115">
        <f t="shared" si="34"/>
        <v>2034</v>
      </c>
      <c r="M91" s="115">
        <f t="shared" si="34"/>
        <v>2035</v>
      </c>
      <c r="N91" s="115">
        <f t="shared" si="34"/>
        <v>2036</v>
      </c>
      <c r="O91" s="115">
        <f t="shared" si="34"/>
        <v>2037</v>
      </c>
      <c r="P91" s="115">
        <f t="shared" si="34"/>
        <v>2038</v>
      </c>
      <c r="Q91" s="115">
        <f t="shared" si="34"/>
        <v>2039</v>
      </c>
      <c r="R91" s="115">
        <f t="shared" si="34"/>
        <v>2040</v>
      </c>
      <c r="S91" s="115">
        <f t="shared" si="34"/>
        <v>2041</v>
      </c>
      <c r="T91" s="115">
        <f t="shared" si="34"/>
        <v>2042</v>
      </c>
      <c r="U91" s="115">
        <f t="shared" si="34"/>
        <v>2043</v>
      </c>
      <c r="V91" s="115">
        <f t="shared" si="34"/>
        <v>2044</v>
      </c>
      <c r="W91" s="115">
        <f t="shared" si="34"/>
        <v>2045</v>
      </c>
      <c r="X91" s="115">
        <f t="shared" si="34"/>
        <v>2046</v>
      </c>
      <c r="Y91" s="115">
        <f t="shared" si="34"/>
        <v>2047</v>
      </c>
      <c r="Z91" s="115">
        <f t="shared" si="34"/>
        <v>2048</v>
      </c>
      <c r="AA91" s="115">
        <f t="shared" si="34"/>
        <v>2049</v>
      </c>
      <c r="AB91" s="115">
        <f t="shared" si="34"/>
        <v>2050</v>
      </c>
      <c r="AC91" s="115">
        <f t="shared" si="34"/>
        <v>2051</v>
      </c>
      <c r="AD91" s="115">
        <f t="shared" si="34"/>
        <v>2052</v>
      </c>
      <c r="AE91" s="115">
        <f t="shared" si="34"/>
        <v>2053</v>
      </c>
      <c r="AF91" s="115">
        <f t="shared" si="34"/>
        <v>2054</v>
      </c>
      <c r="AG91" s="115">
        <f t="shared" si="34"/>
        <v>2055</v>
      </c>
    </row>
    <row r="92" ht="15.6" customHeight="1">
      <c r="A92" s="196" t="s">
        <v>315</v>
      </c>
      <c r="B92" s="197"/>
      <c r="C92" s="197"/>
      <c r="D92" s="197"/>
      <c r="E92" s="197"/>
      <c r="F92" s="197"/>
      <c r="G92" s="197"/>
      <c r="H92" s="197"/>
      <c r="I92" s="197"/>
      <c r="J92" s="197"/>
      <c r="K92" s="197"/>
      <c r="L92" s="197">
        <v>10</v>
      </c>
      <c r="M92" s="197"/>
      <c r="N92" s="197"/>
      <c r="O92" s="197"/>
      <c r="P92" s="197"/>
      <c r="Q92" s="197"/>
      <c r="R92" s="197"/>
      <c r="S92" s="197"/>
      <c r="T92" s="197"/>
      <c r="U92" s="197"/>
      <c r="V92" s="197"/>
      <c r="W92" s="197"/>
      <c r="X92" s="197"/>
      <c r="Y92" s="197"/>
      <c r="Z92" s="197"/>
      <c r="AA92" s="197"/>
      <c r="AB92" s="197"/>
      <c r="AC92" s="197"/>
      <c r="AD92" s="197"/>
      <c r="AE92" s="197"/>
      <c r="AF92" s="197"/>
      <c r="AG92" s="197"/>
    </row>
    <row r="93" ht="12.75">
      <c r="A93" s="198" t="s">
        <v>316</v>
      </c>
      <c r="B93" s="198"/>
      <c r="C93" s="198"/>
      <c r="D93" s="198"/>
      <c r="E93" s="198"/>
      <c r="F93" s="198"/>
      <c r="G93" s="198"/>
      <c r="H93" s="198"/>
      <c r="I93" s="198"/>
      <c r="J93" s="198"/>
      <c r="K93" s="198"/>
      <c r="L93" s="198"/>
      <c r="M93" s="198"/>
      <c r="N93" s="198"/>
      <c r="O93" s="198"/>
      <c r="P93" s="198"/>
      <c r="Q93" s="198"/>
      <c r="R93" s="198"/>
      <c r="S93" s="198"/>
      <c r="T93" s="198"/>
      <c r="U93" s="198"/>
      <c r="V93" s="198"/>
      <c r="W93" s="198"/>
      <c r="X93" s="198"/>
      <c r="Y93" s="198"/>
      <c r="Z93" s="198"/>
      <c r="AA93" s="198"/>
      <c r="AB93" s="198"/>
      <c r="AC93" s="198"/>
      <c r="AD93" s="198"/>
      <c r="AE93" s="198"/>
      <c r="AF93" s="198"/>
      <c r="AG93" s="198"/>
    </row>
    <row r="94" ht="12.75">
      <c r="A94" s="198" t="s">
        <v>317</v>
      </c>
      <c r="B94" s="198"/>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8"/>
      <c r="AB94" s="198"/>
      <c r="AC94" s="198"/>
      <c r="AD94" s="198"/>
      <c r="AE94" s="198"/>
      <c r="AF94" s="198"/>
      <c r="AG94" s="198"/>
    </row>
    <row r="95" ht="12.75">
      <c r="A95" s="198" t="s">
        <v>318</v>
      </c>
      <c r="B95" s="198"/>
      <c r="C95" s="198"/>
      <c r="D95" s="198"/>
      <c r="E95" s="198"/>
      <c r="F95" s="198"/>
      <c r="G95" s="198"/>
      <c r="H95" s="198"/>
      <c r="I95" s="198"/>
      <c r="J95" s="198"/>
      <c r="K95" s="198"/>
      <c r="L95" s="198"/>
      <c r="M95" s="198"/>
      <c r="N95" s="198"/>
      <c r="O95" s="198"/>
      <c r="P95" s="198"/>
      <c r="Q95" s="198"/>
      <c r="R95" s="198"/>
      <c r="S95" s="198"/>
      <c r="T95" s="198"/>
      <c r="U95" s="198"/>
      <c r="V95" s="198"/>
      <c r="W95" s="198"/>
      <c r="X95" s="198"/>
      <c r="Y95" s="198"/>
      <c r="Z95" s="198"/>
      <c r="AA95" s="198"/>
      <c r="AB95" s="198"/>
      <c r="AC95" s="198"/>
      <c r="AD95" s="198"/>
      <c r="AE95" s="198"/>
      <c r="AF95" s="198"/>
      <c r="AG95" s="198"/>
    </row>
    <row r="96" ht="12.75">
      <c r="A96" s="197" t="s">
        <v>319</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row>
    <row r="97" ht="33" customHeight="1">
      <c r="A97" s="199" t="s">
        <v>320</v>
      </c>
      <c r="B97" s="199"/>
      <c r="C97" s="199"/>
      <c r="D97" s="199"/>
      <c r="E97" s="199"/>
      <c r="F97" s="199"/>
      <c r="G97" s="199"/>
      <c r="H97" s="199"/>
      <c r="I97" s="199"/>
      <c r="J97" s="199"/>
      <c r="K97" s="199"/>
      <c r="L97" s="199"/>
      <c r="M97" s="184"/>
      <c r="N97" s="184"/>
      <c r="O97" s="184"/>
      <c r="P97" s="184"/>
      <c r="Q97" s="184"/>
      <c r="R97" s="184"/>
      <c r="S97" s="184"/>
      <c r="T97" s="184"/>
      <c r="U97" s="184"/>
      <c r="V97" s="184"/>
      <c r="W97" s="184"/>
      <c r="X97" s="184"/>
      <c r="Y97" s="184"/>
      <c r="Z97" s="184"/>
      <c r="AA97" s="184"/>
      <c r="AB97" s="184"/>
      <c r="AC97" s="184"/>
      <c r="AD97" s="184"/>
      <c r="AE97" s="184"/>
      <c r="AF97" s="184"/>
      <c r="AG97" s="184"/>
    </row>
    <row r="98" hidden="1">
      <c r="C98" s="200"/>
    </row>
    <row r="99" hidden="1">
      <c r="A99" s="201" t="s">
        <v>321</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Q99" s="113"/>
      <c r="AR99" s="113"/>
      <c r="AS99" s="113"/>
      <c r="AT99" s="113"/>
      <c r="AU99" s="113"/>
      <c r="AV99" s="113"/>
      <c r="AW99" s="113"/>
      <c r="AX99" s="113"/>
      <c r="AY99" s="113"/>
      <c r="AZ99" s="113"/>
      <c r="BA99" s="113"/>
      <c r="BB99" s="113"/>
    </row>
    <row r="100" ht="12.75" hidden="1">
      <c r="A100" s="201"/>
      <c r="B100" s="202">
        <v>2022</v>
      </c>
      <c r="C100" s="202">
        <f t="shared" ref="C100:AG105" si="35">B100+1</f>
        <v>2023</v>
      </c>
      <c r="D100" s="202">
        <f t="shared" si="35"/>
        <v>2024</v>
      </c>
      <c r="E100" s="202">
        <f t="shared" si="35"/>
        <v>2025</v>
      </c>
      <c r="F100" s="202">
        <f t="shared" si="35"/>
        <v>2026</v>
      </c>
      <c r="G100" s="202">
        <f t="shared" si="35"/>
        <v>2027</v>
      </c>
      <c r="H100" s="202">
        <f t="shared" si="35"/>
        <v>2028</v>
      </c>
      <c r="I100" s="202">
        <f t="shared" si="35"/>
        <v>2029</v>
      </c>
      <c r="J100" s="202">
        <f t="shared" si="35"/>
        <v>2030</v>
      </c>
      <c r="K100" s="202">
        <f t="shared" si="35"/>
        <v>2031</v>
      </c>
      <c r="L100" s="202">
        <f t="shared" si="35"/>
        <v>2032</v>
      </c>
      <c r="M100" s="202">
        <f t="shared" si="35"/>
        <v>2033</v>
      </c>
      <c r="N100" s="202">
        <f t="shared" si="35"/>
        <v>2034</v>
      </c>
      <c r="O100" s="202">
        <f t="shared" si="35"/>
        <v>2035</v>
      </c>
      <c r="P100" s="202">
        <f t="shared" si="35"/>
        <v>2036</v>
      </c>
      <c r="Q100" s="202">
        <f t="shared" si="35"/>
        <v>2037</v>
      </c>
      <c r="R100" s="202">
        <f t="shared" si="35"/>
        <v>2038</v>
      </c>
      <c r="S100" s="202">
        <f t="shared" si="35"/>
        <v>2039</v>
      </c>
      <c r="T100" s="202">
        <f t="shared" si="35"/>
        <v>2040</v>
      </c>
      <c r="U100" s="202">
        <f t="shared" si="35"/>
        <v>2041</v>
      </c>
      <c r="V100" s="202">
        <f t="shared" si="35"/>
        <v>2042</v>
      </c>
      <c r="W100" s="202">
        <f t="shared" si="35"/>
        <v>2043</v>
      </c>
      <c r="X100" s="202">
        <f t="shared" si="35"/>
        <v>2044</v>
      </c>
      <c r="Y100" s="202">
        <f t="shared" si="35"/>
        <v>2045</v>
      </c>
      <c r="Z100" s="202">
        <f t="shared" si="35"/>
        <v>2046</v>
      </c>
      <c r="AA100" s="202">
        <f t="shared" si="35"/>
        <v>2047</v>
      </c>
      <c r="AB100" s="202">
        <f t="shared" si="35"/>
        <v>2048</v>
      </c>
      <c r="AC100" s="202">
        <f t="shared" si="35"/>
        <v>2049</v>
      </c>
      <c r="AD100" s="202">
        <f t="shared" si="35"/>
        <v>2050</v>
      </c>
      <c r="AE100" s="202">
        <f t="shared" si="35"/>
        <v>2051</v>
      </c>
      <c r="AF100" s="202">
        <f t="shared" si="35"/>
        <v>2052</v>
      </c>
      <c r="AG100" s="202">
        <f t="shared" si="35"/>
        <v>2053</v>
      </c>
      <c r="AH100" s="202">
        <f>AG100+1</f>
        <v>2054</v>
      </c>
      <c r="AI100" s="202">
        <f>AH100+1</f>
        <v>2055</v>
      </c>
    </row>
    <row r="101" ht="12.75" hidden="1">
      <c r="A101" s="201" t="s">
        <v>322</v>
      </c>
      <c r="B101" s="203">
        <v>0.14631427330593999</v>
      </c>
      <c r="C101" s="203">
        <v>0.090964662608273128</v>
      </c>
      <c r="D101" s="204">
        <v>0.091135032622053413</v>
      </c>
      <c r="E101" s="203">
        <v>0.078163170639641913</v>
      </c>
      <c r="F101" s="203">
        <v>0.052628968689616612</v>
      </c>
      <c r="G101" s="203">
        <v>0.044208979893394937</v>
      </c>
      <c r="H101" s="203">
        <f t="shared" ref="H101:J101" si="36">G101</f>
        <v>0.044208979893394937</v>
      </c>
      <c r="I101" s="203">
        <f t="shared" si="36"/>
        <v>0.044208979893394937</v>
      </c>
      <c r="J101" s="203">
        <f t="shared" si="36"/>
        <v>0.044208979893394937</v>
      </c>
      <c r="K101" s="203">
        <f t="shared" ref="K101:AG101" si="37">J101</f>
        <v>0.044208979893394937</v>
      </c>
      <c r="L101" s="203">
        <f t="shared" si="37"/>
        <v>0.044208979893394937</v>
      </c>
      <c r="M101" s="203">
        <f t="shared" si="37"/>
        <v>0.044208979893394937</v>
      </c>
      <c r="N101" s="203">
        <f t="shared" si="37"/>
        <v>0.044208979893394937</v>
      </c>
      <c r="O101" s="203">
        <f t="shared" si="37"/>
        <v>0.044208979893394937</v>
      </c>
      <c r="P101" s="203">
        <f t="shared" si="37"/>
        <v>0.044208979893394937</v>
      </c>
      <c r="Q101" s="203">
        <f t="shared" si="37"/>
        <v>0.044208979893394937</v>
      </c>
      <c r="R101" s="203">
        <f t="shared" si="37"/>
        <v>0.044208979893394937</v>
      </c>
      <c r="S101" s="203">
        <f t="shared" si="37"/>
        <v>0.044208979893394937</v>
      </c>
      <c r="T101" s="203">
        <f t="shared" si="37"/>
        <v>0.044208979893394937</v>
      </c>
      <c r="U101" s="203">
        <f t="shared" si="37"/>
        <v>0.044208979893394937</v>
      </c>
      <c r="V101" s="203">
        <f t="shared" si="37"/>
        <v>0.044208979893394937</v>
      </c>
      <c r="W101" s="203">
        <f t="shared" si="37"/>
        <v>0.044208979893394937</v>
      </c>
      <c r="X101" s="203">
        <f t="shared" si="37"/>
        <v>0.044208979893394937</v>
      </c>
      <c r="Y101" s="203">
        <f t="shared" si="37"/>
        <v>0.044208979893394937</v>
      </c>
      <c r="Z101" s="203">
        <f t="shared" si="37"/>
        <v>0.044208979893394937</v>
      </c>
      <c r="AA101" s="203">
        <f t="shared" si="37"/>
        <v>0.044208979893394937</v>
      </c>
      <c r="AB101" s="203">
        <f t="shared" si="37"/>
        <v>0.044208979893394937</v>
      </c>
      <c r="AC101" s="203">
        <f t="shared" si="37"/>
        <v>0.044208979893394937</v>
      </c>
      <c r="AD101" s="203">
        <f t="shared" si="37"/>
        <v>0.044208979893394937</v>
      </c>
      <c r="AE101" s="203">
        <f t="shared" si="37"/>
        <v>0.044208979893394937</v>
      </c>
      <c r="AF101" s="203">
        <f t="shared" si="37"/>
        <v>0.044208979893394937</v>
      </c>
      <c r="AG101" s="203">
        <f t="shared" si="37"/>
        <v>0.044208979893394937</v>
      </c>
      <c r="AH101" s="203">
        <f>AG101</f>
        <v>0.044208979893394937</v>
      </c>
      <c r="AI101" s="203">
        <f>AH101</f>
        <v>0.044208979893394937</v>
      </c>
    </row>
    <row r="102" s="113" customFormat="1" ht="15" hidden="1">
      <c r="A102" s="201" t="s">
        <v>323</v>
      </c>
      <c r="B102" s="205"/>
      <c r="C102" s="205"/>
      <c r="D102" s="204">
        <f>D101</f>
        <v>0.091135032622053413</v>
      </c>
      <c r="E102" s="205">
        <f t="shared" ref="E102:AG102" si="38">(1+D102)*(1+E101)-1</f>
        <v>0.17642160636778237</v>
      </c>
      <c r="F102" s="205">
        <f t="shared" si="38"/>
        <v>0.23833546225510083</v>
      </c>
      <c r="G102" s="205">
        <f t="shared" si="38"/>
        <v>0.29308100980721452</v>
      </c>
      <c r="H102" s="205">
        <f t="shared" si="38"/>
        <v>0.35024680217031245</v>
      </c>
      <c r="I102" s="205">
        <f t="shared" si="38"/>
        <v>0.40993983589858063</v>
      </c>
      <c r="J102" s="205">
        <f t="shared" si="38"/>
        <v>0.47227183775471748</v>
      </c>
      <c r="K102" s="205">
        <f t="shared" si="38"/>
        <v>0.53735947382762728</v>
      </c>
      <c r="L102" s="205">
        <f t="shared" si="38"/>
        <v>0.605324567894993</v>
      </c>
      <c r="M102" s="205">
        <f t="shared" si="38"/>
        <v>0.67629432943943568</v>
      </c>
      <c r="N102" s="205">
        <f t="shared" si="38"/>
        <v>0.75040159174503551</v>
      </c>
      <c r="O102" s="205">
        <f t="shared" si="38"/>
        <v>0.82778506051985823</v>
      </c>
      <c r="P102" s="205">
        <f t="shared" si="38"/>
        <v>0.90858957350982816</v>
      </c>
      <c r="Q102" s="205">
        <f t="shared" si="38"/>
        <v>0.99296637158986734</v>
      </c>
      <c r="R102" s="205">
        <f t="shared" si="38"/>
        <v>1.0810733818396958</v>
      </c>
      <c r="S102" s="205">
        <f t="shared" si="38"/>
        <v>1.1730755131341262</v>
      </c>
      <c r="T102" s="205">
        <f t="shared" si="38"/>
        <v>1.2691449648011015</v>
      </c>
      <c r="U102" s="205">
        <f t="shared" si="38"/>
        <v>1.3694615489251918</v>
      </c>
      <c r="V102" s="205">
        <f t="shared" si="38"/>
        <v>1.4742130268997977</v>
      </c>
      <c r="W102" s="205">
        <f t="shared" si="38"/>
        <v>1.5835954608579867</v>
      </c>
      <c r="X102" s="205">
        <f t="shared" si="38"/>
        <v>1.6978135806397239</v>
      </c>
      <c r="Y102" s="205">
        <f t="shared" si="38"/>
        <v>1.8170811669823532</v>
      </c>
      <c r="Z102" s="205">
        <f t="shared" si="38"/>
        <v>1.9416214516515375</v>
      </c>
      <c r="AA102" s="205">
        <f t="shared" si="38"/>
        <v>2.0716675352615797</v>
      </c>
      <c r="AB102" s="205">
        <f t="shared" si="38"/>
        <v>2.2074628235671527</v>
      </c>
      <c r="AC102" s="205">
        <f t="shared" si="38"/>
        <v>2.3492614830430445</v>
      </c>
      <c r="AD102" s="205">
        <f t="shared" si="38"/>
        <v>2.4973289166046162</v>
      </c>
      <c r="AE102" s="205">
        <f t="shared" si="38"/>
        <v>2.6519422603593781</v>
      </c>
      <c r="AF102" s="205">
        <f t="shared" si="38"/>
        <v>2.813390902319445</v>
      </c>
      <c r="AG102" s="205">
        <f t="shared" si="38"/>
        <v>2.9819770240457402</v>
      </c>
      <c r="AH102" s="205">
        <f>(1+AG102)*(1+AH101)-1</f>
        <v>3.1580161662377391</v>
      </c>
      <c r="AI102" s="205">
        <f>(1+AH102)*(1+AI101)-1</f>
        <v>3.3418378193273544</v>
      </c>
    </row>
    <row r="103" s="113" customFormat="1" hidden="1">
      <c r="A103" s="114"/>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row>
    <row r="104" ht="12.75" hidden="1">
      <c r="A104" s="207"/>
      <c r="B104" s="208">
        <v>2022</v>
      </c>
      <c r="C104" s="208">
        <f t="shared" si="35"/>
        <v>2023</v>
      </c>
      <c r="D104" s="208">
        <f t="shared" si="35"/>
        <v>2024</v>
      </c>
      <c r="E104" s="208">
        <f t="shared" si="35"/>
        <v>2025</v>
      </c>
      <c r="F104" s="208">
        <f t="shared" si="35"/>
        <v>2026</v>
      </c>
      <c r="G104" s="208">
        <f t="shared" si="35"/>
        <v>2027</v>
      </c>
      <c r="H104" s="208">
        <f t="shared" si="35"/>
        <v>2028</v>
      </c>
      <c r="I104" s="208">
        <f t="shared" si="35"/>
        <v>2029</v>
      </c>
      <c r="J104" s="208">
        <f t="shared" si="35"/>
        <v>2030</v>
      </c>
      <c r="K104" s="208">
        <f t="shared" si="35"/>
        <v>2031</v>
      </c>
      <c r="L104" s="208">
        <f t="shared" si="35"/>
        <v>2032</v>
      </c>
      <c r="M104" s="208">
        <f t="shared" si="35"/>
        <v>2033</v>
      </c>
      <c r="N104" s="208">
        <f t="shared" ref="N104:AC105" si="39">M104+1</f>
        <v>2034</v>
      </c>
      <c r="O104" s="208">
        <f t="shared" si="39"/>
        <v>2035</v>
      </c>
      <c r="P104" s="208">
        <f t="shared" si="39"/>
        <v>2036</v>
      </c>
      <c r="Q104" s="208">
        <f t="shared" si="39"/>
        <v>2037</v>
      </c>
      <c r="R104" s="208">
        <f t="shared" si="39"/>
        <v>2038</v>
      </c>
      <c r="S104" s="208">
        <f t="shared" si="39"/>
        <v>2039</v>
      </c>
      <c r="T104" s="208">
        <f t="shared" si="39"/>
        <v>2040</v>
      </c>
      <c r="U104" s="208">
        <f t="shared" si="39"/>
        <v>2041</v>
      </c>
      <c r="V104" s="208">
        <f t="shared" si="39"/>
        <v>2042</v>
      </c>
      <c r="W104" s="208">
        <f t="shared" si="39"/>
        <v>2043</v>
      </c>
      <c r="X104" s="208">
        <f t="shared" si="39"/>
        <v>2044</v>
      </c>
      <c r="Y104" s="208">
        <f t="shared" si="39"/>
        <v>2045</v>
      </c>
      <c r="Z104" s="208">
        <f t="shared" si="39"/>
        <v>2046</v>
      </c>
      <c r="AA104" s="208">
        <f t="shared" si="39"/>
        <v>2047</v>
      </c>
      <c r="AB104" s="208">
        <f t="shared" si="39"/>
        <v>2048</v>
      </c>
      <c r="AC104" s="208">
        <f t="shared" si="39"/>
        <v>2049</v>
      </c>
      <c r="AD104" s="208">
        <f t="shared" ref="AD104:AG105" si="40">AC104+1</f>
        <v>2050</v>
      </c>
      <c r="AE104" s="208">
        <f t="shared" si="40"/>
        <v>2051</v>
      </c>
      <c r="AF104" s="208">
        <f t="shared" si="40"/>
        <v>2052</v>
      </c>
      <c r="AG104" s="208">
        <f t="shared" si="40"/>
        <v>2053</v>
      </c>
      <c r="AH104" s="208">
        <f t="shared" ref="AH104:AH105" si="41">AG104+1</f>
        <v>2054</v>
      </c>
      <c r="AI104" s="208">
        <f t="shared" ref="AI104:AI105" si="42">AH104+1</f>
        <v>2055</v>
      </c>
      <c r="AJ104" s="113"/>
      <c r="AK104" s="113"/>
      <c r="AL104" s="113"/>
      <c r="AM104" s="113"/>
      <c r="AN104" s="113"/>
      <c r="AO104" s="113"/>
      <c r="AP104" s="113"/>
      <c r="AQ104" s="113"/>
      <c r="AR104" s="113"/>
      <c r="AS104" s="113"/>
      <c r="AT104" s="113"/>
      <c r="AU104" s="113"/>
      <c r="AV104" s="113"/>
    </row>
    <row r="105" hidden="1">
      <c r="A105" s="207"/>
      <c r="B105" s="209">
        <v>0</v>
      </c>
      <c r="C105" s="209">
        <v>0</v>
      </c>
      <c r="D105" s="210">
        <v>1</v>
      </c>
      <c r="E105" s="209">
        <f t="shared" si="35"/>
        <v>2</v>
      </c>
      <c r="F105" s="209">
        <f t="shared" si="35"/>
        <v>3</v>
      </c>
      <c r="G105" s="209">
        <f t="shared" si="35"/>
        <v>4</v>
      </c>
      <c r="H105" s="209">
        <f t="shared" si="35"/>
        <v>5</v>
      </c>
      <c r="I105" s="209">
        <f t="shared" si="35"/>
        <v>6</v>
      </c>
      <c r="J105" s="209">
        <f t="shared" si="35"/>
        <v>7</v>
      </c>
      <c r="K105" s="209">
        <f t="shared" si="35"/>
        <v>8</v>
      </c>
      <c r="L105" s="209">
        <f t="shared" si="35"/>
        <v>9</v>
      </c>
      <c r="M105" s="209">
        <f t="shared" si="35"/>
        <v>10</v>
      </c>
      <c r="N105" s="209">
        <f t="shared" si="39"/>
        <v>11</v>
      </c>
      <c r="O105" s="209">
        <f t="shared" si="39"/>
        <v>12</v>
      </c>
      <c r="P105" s="209">
        <f t="shared" si="39"/>
        <v>13</v>
      </c>
      <c r="Q105" s="209">
        <f t="shared" si="39"/>
        <v>14</v>
      </c>
      <c r="R105" s="209">
        <f t="shared" si="39"/>
        <v>15</v>
      </c>
      <c r="S105" s="209">
        <f t="shared" si="39"/>
        <v>16</v>
      </c>
      <c r="T105" s="209">
        <f t="shared" si="39"/>
        <v>17</v>
      </c>
      <c r="U105" s="209">
        <f t="shared" si="39"/>
        <v>18</v>
      </c>
      <c r="V105" s="209">
        <f t="shared" si="39"/>
        <v>19</v>
      </c>
      <c r="W105" s="209">
        <f t="shared" si="39"/>
        <v>20</v>
      </c>
      <c r="X105" s="209">
        <f t="shared" si="39"/>
        <v>21</v>
      </c>
      <c r="Y105" s="209">
        <f t="shared" si="39"/>
        <v>22</v>
      </c>
      <c r="Z105" s="209">
        <f t="shared" si="39"/>
        <v>23</v>
      </c>
      <c r="AA105" s="209">
        <f t="shared" si="39"/>
        <v>24</v>
      </c>
      <c r="AB105" s="209">
        <f t="shared" si="39"/>
        <v>25</v>
      </c>
      <c r="AC105" s="209">
        <f t="shared" si="39"/>
        <v>26</v>
      </c>
      <c r="AD105" s="209">
        <f t="shared" si="40"/>
        <v>27</v>
      </c>
      <c r="AE105" s="209">
        <f t="shared" si="40"/>
        <v>28</v>
      </c>
      <c r="AF105" s="209">
        <f t="shared" si="40"/>
        <v>29</v>
      </c>
      <c r="AG105" s="209">
        <f t="shared" si="40"/>
        <v>30</v>
      </c>
      <c r="AH105" s="209">
        <f t="shared" si="41"/>
        <v>31</v>
      </c>
      <c r="AI105" s="209">
        <f t="shared" si="42"/>
        <v>32</v>
      </c>
      <c r="AJ105" s="113"/>
      <c r="AK105" s="113"/>
      <c r="AL105" s="113"/>
      <c r="AM105" s="113"/>
      <c r="AN105" s="113"/>
      <c r="AO105" s="113"/>
      <c r="AP105" s="113"/>
      <c r="AQ105" s="113"/>
      <c r="AR105" s="113"/>
      <c r="AS105" s="113"/>
      <c r="AT105" s="113"/>
      <c r="AU105" s="113"/>
      <c r="AV105" s="113"/>
    </row>
    <row r="106" ht="15" hidden="1">
      <c r="A106" s="207"/>
      <c r="B106" s="211">
        <v>0.5</v>
      </c>
      <c r="C106" s="211">
        <f t="shared" ref="C106:AG106" si="43">AVERAGE(B105:C105)</f>
        <v>0</v>
      </c>
      <c r="D106" s="212">
        <f t="shared" si="43"/>
        <v>0.5</v>
      </c>
      <c r="E106" s="211">
        <f t="shared" si="43"/>
        <v>1.5</v>
      </c>
      <c r="F106" s="211">
        <f t="shared" si="43"/>
        <v>2.5</v>
      </c>
      <c r="G106" s="211">
        <f t="shared" si="43"/>
        <v>3.5</v>
      </c>
      <c r="H106" s="211">
        <f t="shared" si="43"/>
        <v>4.5</v>
      </c>
      <c r="I106" s="211">
        <f t="shared" si="43"/>
        <v>5.5</v>
      </c>
      <c r="J106" s="211">
        <f t="shared" si="43"/>
        <v>6.5</v>
      </c>
      <c r="K106" s="211">
        <f t="shared" si="43"/>
        <v>7.5</v>
      </c>
      <c r="L106" s="211">
        <f t="shared" si="43"/>
        <v>8.5</v>
      </c>
      <c r="M106" s="211">
        <f t="shared" si="43"/>
        <v>9.5</v>
      </c>
      <c r="N106" s="211">
        <f t="shared" si="43"/>
        <v>10.5</v>
      </c>
      <c r="O106" s="211">
        <f t="shared" si="43"/>
        <v>11.5</v>
      </c>
      <c r="P106" s="211">
        <f t="shared" si="43"/>
        <v>12.5</v>
      </c>
      <c r="Q106" s="211">
        <f t="shared" si="43"/>
        <v>13.5</v>
      </c>
      <c r="R106" s="211">
        <f t="shared" si="43"/>
        <v>14.5</v>
      </c>
      <c r="S106" s="211">
        <f t="shared" si="43"/>
        <v>15.5</v>
      </c>
      <c r="T106" s="211">
        <f t="shared" si="43"/>
        <v>16.5</v>
      </c>
      <c r="U106" s="211">
        <f t="shared" si="43"/>
        <v>17.5</v>
      </c>
      <c r="V106" s="211">
        <f t="shared" si="43"/>
        <v>18.5</v>
      </c>
      <c r="W106" s="211">
        <f t="shared" si="43"/>
        <v>19.5</v>
      </c>
      <c r="X106" s="211">
        <f t="shared" si="43"/>
        <v>20.5</v>
      </c>
      <c r="Y106" s="211">
        <f t="shared" si="43"/>
        <v>21.5</v>
      </c>
      <c r="Z106" s="211">
        <f t="shared" si="43"/>
        <v>22.5</v>
      </c>
      <c r="AA106" s="211">
        <f t="shared" si="43"/>
        <v>23.5</v>
      </c>
      <c r="AB106" s="211">
        <f t="shared" si="43"/>
        <v>24.5</v>
      </c>
      <c r="AC106" s="211">
        <f t="shared" si="43"/>
        <v>25.5</v>
      </c>
      <c r="AD106" s="211">
        <f t="shared" si="43"/>
        <v>26.5</v>
      </c>
      <c r="AE106" s="211">
        <f t="shared" si="43"/>
        <v>27.5</v>
      </c>
      <c r="AF106" s="211">
        <f t="shared" si="43"/>
        <v>28.5</v>
      </c>
      <c r="AG106" s="211">
        <f t="shared" si="43"/>
        <v>29.5</v>
      </c>
      <c r="AH106" s="211">
        <f>AVERAGE(AG105:AH105)</f>
        <v>30.5</v>
      </c>
      <c r="AI106" s="211">
        <f>AVERAGE(AH105:AI105)</f>
        <v>31.5</v>
      </c>
      <c r="AJ106" s="113"/>
      <c r="AK106" s="113"/>
      <c r="AL106" s="113"/>
      <c r="AM106" s="113"/>
      <c r="AN106" s="113"/>
      <c r="AO106" s="113"/>
      <c r="AP106" s="113"/>
      <c r="AQ106" s="113"/>
      <c r="AR106" s="113"/>
      <c r="AS106" s="113"/>
      <c r="AT106" s="113"/>
      <c r="AU106" s="113"/>
      <c r="AV106" s="113"/>
    </row>
    <row r="107" ht="12.75" hidden="1">
      <c r="A107" s="207"/>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13"/>
      <c r="AW107" s="113"/>
      <c r="AX107" s="113"/>
      <c r="AY107" s="113"/>
      <c r="AZ107" s="113"/>
      <c r="BA107" s="113"/>
      <c r="BB107" s="113"/>
    </row>
    <row r="108" ht="12.75" hidden="1">
      <c r="A108" s="207"/>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row>
    <row r="109" ht="12.75" hidden="1">
      <c r="A109" s="207"/>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row>
    <row r="110" ht="12.75" hidden="1">
      <c r="A110" s="207"/>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AV110" s="113"/>
      <c r="AW110" s="113"/>
      <c r="AX110" s="113"/>
      <c r="AY110" s="113"/>
      <c r="AZ110" s="113"/>
      <c r="BA110" s="113"/>
      <c r="BB110" s="113"/>
    </row>
    <row r="111" ht="12.75">
      <c r="A111" s="207"/>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row>
    <row r="112" ht="12.75">
      <c r="A112" s="207"/>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AV112" s="113"/>
      <c r="AW112" s="113"/>
      <c r="AX112" s="113"/>
      <c r="AY112" s="113"/>
      <c r="AZ112" s="113"/>
      <c r="BA112" s="113"/>
      <c r="BB112" s="113"/>
    </row>
    <row r="113" ht="12.75">
      <c r="A113" s="207"/>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row>
    <row r="114" ht="12.75">
      <c r="A114" s="207"/>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AV114" s="113"/>
      <c r="AW114" s="113"/>
      <c r="AX114" s="113"/>
      <c r="AY114" s="113"/>
      <c r="AZ114" s="113"/>
      <c r="BA114" s="113"/>
      <c r="BB114" s="113"/>
    </row>
    <row r="115" ht="12.75">
      <c r="A115" s="207"/>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row>
    <row r="116" ht="12.75">
      <c r="A116" s="207"/>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AV116" s="113"/>
      <c r="AW116" s="113"/>
      <c r="AX116" s="113"/>
      <c r="AY116" s="113"/>
      <c r="AZ116" s="113"/>
      <c r="BA116" s="113"/>
      <c r="BB116" s="113"/>
    </row>
    <row r="117" ht="12.75">
      <c r="A117" s="207"/>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row>
    <row r="118" ht="12.75">
      <c r="A118" s="207"/>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AV118" s="113"/>
      <c r="AW118" s="113"/>
      <c r="AX118" s="113"/>
      <c r="AY118" s="113"/>
      <c r="AZ118" s="113"/>
      <c r="BA118" s="113"/>
      <c r="BB118" s="113"/>
    </row>
    <row r="119" ht="12.75">
      <c r="A119" s="207"/>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AV119" s="113"/>
      <c r="AW119" s="113"/>
      <c r="AX119" s="113"/>
      <c r="AY119" s="113"/>
      <c r="AZ119" s="113"/>
      <c r="BA119" s="113"/>
      <c r="BB119" s="113"/>
    </row>
    <row r="120" ht="12.75">
      <c r="A120" s="207"/>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AV120" s="113"/>
      <c r="AW120" s="113"/>
      <c r="AX120" s="113"/>
      <c r="AY120" s="113"/>
      <c r="AZ120" s="113"/>
      <c r="BA120" s="113"/>
      <c r="BB120" s="113"/>
    </row>
    <row r="121" ht="12.75">
      <c r="A121" s="213"/>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214"/>
      <c r="AE121" s="214"/>
      <c r="AF121" s="214"/>
      <c r="AG121" s="214"/>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row>
    <row r="122" ht="12.75">
      <c r="A122" s="213"/>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row>
    <row r="123" ht="12.75">
      <c r="A123" s="213"/>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214"/>
      <c r="AE123" s="214"/>
      <c r="AF123" s="214"/>
      <c r="AG123" s="214"/>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row>
    <row r="124" ht="12.75">
      <c r="A124" s="213"/>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214"/>
      <c r="AE124" s="214"/>
      <c r="AF124" s="214"/>
      <c r="AG124" s="214"/>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row>
    <row r="125" ht="12.75">
      <c r="A125" s="213"/>
      <c r="B125" s="214"/>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c r="AA125" s="214"/>
      <c r="AB125" s="214"/>
      <c r="AC125" s="214"/>
      <c r="AD125" s="214"/>
      <c r="AE125" s="214"/>
      <c r="AF125" s="214"/>
      <c r="AG125" s="214"/>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row>
    <row r="126" ht="12.75">
      <c r="A126" s="213"/>
      <c r="B126" s="214"/>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4"/>
      <c r="AC126" s="214"/>
      <c r="AD126" s="214"/>
      <c r="AE126" s="214"/>
      <c r="AF126" s="214"/>
      <c r="AG126" s="214"/>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row>
    <row r="127" ht="12.75">
      <c r="A127" s="213"/>
      <c r="B127" s="214"/>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214"/>
      <c r="AE127" s="214"/>
      <c r="AF127" s="214"/>
      <c r="AG127" s="214"/>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row>
    <row r="128" ht="12.75">
      <c r="A128" s="213"/>
      <c r="B128" s="214"/>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4"/>
      <c r="AC128" s="214"/>
      <c r="AD128" s="214"/>
      <c r="AE128" s="214"/>
      <c r="AF128" s="214"/>
      <c r="AG128" s="214"/>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row>
    <row r="129" ht="12.75">
      <c r="A129" s="213"/>
      <c r="B129" s="214"/>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4"/>
      <c r="AC129" s="214"/>
      <c r="AD129" s="214"/>
      <c r="AE129" s="214"/>
      <c r="AF129" s="214"/>
      <c r="AG129" s="214"/>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row>
    <row r="130" ht="12.75">
      <c r="A130" s="213"/>
      <c r="B130" s="21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4"/>
      <c r="AC130" s="214"/>
      <c r="AD130" s="214"/>
      <c r="AE130" s="214"/>
      <c r="AF130" s="214"/>
      <c r="AG130" s="214"/>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row>
    <row r="131" ht="12.75">
      <c r="A131" s="213"/>
      <c r="B131" s="214"/>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214"/>
      <c r="AE131" s="214"/>
      <c r="AF131" s="214"/>
      <c r="AG131" s="214"/>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row>
    <row r="132" ht="12.75">
      <c r="A132" s="213"/>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4"/>
      <c r="AC132" s="214"/>
      <c r="AD132" s="214"/>
      <c r="AE132" s="214"/>
      <c r="AF132" s="214"/>
      <c r="AG132" s="214"/>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row>
    <row r="133" ht="12.75">
      <c r="A133" s="213"/>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4"/>
      <c r="AC133" s="214"/>
      <c r="AD133" s="214"/>
      <c r="AE133" s="214"/>
      <c r="AF133" s="214"/>
      <c r="AG133" s="214"/>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row>
    <row r="134" ht="12.75">
      <c r="A134" s="213"/>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c r="AB134" s="214"/>
      <c r="AC134" s="214"/>
      <c r="AD134" s="214"/>
      <c r="AE134" s="214"/>
      <c r="AF134" s="214"/>
      <c r="AG134" s="214"/>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row>
    <row r="135" ht="12.75">
      <c r="A135" s="213"/>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c r="AA135" s="214"/>
      <c r="AB135" s="214"/>
      <c r="AC135" s="214"/>
      <c r="AD135" s="214"/>
      <c r="AE135" s="214"/>
      <c r="AF135" s="214"/>
      <c r="AG135" s="214"/>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row>
    <row r="136" ht="12.75">
      <c r="A136" s="213"/>
      <c r="B136" s="214"/>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c r="AA136" s="214"/>
      <c r="AB136" s="214"/>
      <c r="AC136" s="214"/>
      <c r="AD136" s="214"/>
      <c r="AE136" s="214"/>
      <c r="AF136" s="214"/>
      <c r="AG136" s="214"/>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row>
    <row r="137" ht="12.75">
      <c r="A137" s="213"/>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c r="AA137" s="214"/>
      <c r="AB137" s="214"/>
      <c r="AC137" s="214"/>
      <c r="AD137" s="214"/>
      <c r="AE137" s="214"/>
      <c r="AF137" s="214"/>
      <c r="AG137" s="214"/>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row>
    <row r="138" ht="12.75">
      <c r="A138" s="213"/>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c r="AB138" s="214"/>
      <c r="AC138" s="214"/>
      <c r="AD138" s="214"/>
      <c r="AE138" s="214"/>
      <c r="AF138" s="214"/>
      <c r="AG138" s="214"/>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row>
    <row r="139" ht="12.75">
      <c r="A139" s="213"/>
      <c r="B139" s="214"/>
      <c r="C139" s="214"/>
      <c r="D139" s="214"/>
      <c r="E139" s="214"/>
      <c r="F139" s="214"/>
      <c r="G139" s="214"/>
      <c r="H139" s="214"/>
      <c r="I139" s="214"/>
      <c r="J139" s="214"/>
      <c r="K139" s="214"/>
      <c r="L139" s="214"/>
      <c r="M139" s="214"/>
      <c r="N139" s="214"/>
      <c r="O139" s="214"/>
      <c r="P139" s="214"/>
      <c r="Q139" s="214"/>
      <c r="R139" s="214"/>
      <c r="S139" s="214"/>
      <c r="T139" s="214"/>
      <c r="U139" s="214"/>
      <c r="V139" s="214"/>
      <c r="W139" s="214"/>
      <c r="X139" s="214"/>
      <c r="Y139" s="214"/>
      <c r="Z139" s="214"/>
      <c r="AA139" s="214"/>
      <c r="AB139" s="214"/>
      <c r="AC139" s="214"/>
      <c r="AD139" s="214"/>
      <c r="AE139" s="214"/>
      <c r="AF139" s="214"/>
      <c r="AG139" s="214"/>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row>
    <row r="140" ht="12.75">
      <c r="A140" s="213"/>
      <c r="B140" s="214"/>
      <c r="C140" s="214"/>
      <c r="D140" s="214"/>
      <c r="E140" s="214"/>
      <c r="F140" s="214"/>
      <c r="G140" s="214"/>
      <c r="H140" s="214"/>
      <c r="I140" s="214"/>
      <c r="J140" s="214"/>
      <c r="K140" s="214"/>
      <c r="L140" s="214"/>
      <c r="M140" s="214"/>
      <c r="N140" s="214"/>
      <c r="O140" s="214"/>
      <c r="P140" s="214"/>
      <c r="Q140" s="214"/>
      <c r="R140" s="214"/>
      <c r="S140" s="214"/>
      <c r="T140" s="214"/>
      <c r="U140" s="214"/>
      <c r="V140" s="214"/>
      <c r="W140" s="214"/>
      <c r="X140" s="214"/>
      <c r="Y140" s="214"/>
      <c r="Z140" s="214"/>
      <c r="AA140" s="214"/>
      <c r="AB140" s="214"/>
      <c r="AC140" s="214"/>
      <c r="AD140" s="214"/>
      <c r="AE140" s="214"/>
      <c r="AF140" s="214"/>
      <c r="AG140" s="214"/>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row>
    <row r="141" ht="12.75">
      <c r="A141" s="213"/>
      <c r="B141" s="214"/>
      <c r="C141" s="214"/>
      <c r="D141" s="214"/>
      <c r="E141" s="214"/>
      <c r="F141" s="214"/>
      <c r="G141" s="214"/>
      <c r="H141" s="214"/>
      <c r="I141" s="214"/>
      <c r="J141" s="214"/>
      <c r="K141" s="214"/>
      <c r="L141" s="214"/>
      <c r="M141" s="214"/>
      <c r="N141" s="214"/>
      <c r="O141" s="214"/>
      <c r="P141" s="214"/>
      <c r="Q141" s="214"/>
      <c r="R141" s="214"/>
      <c r="S141" s="214"/>
      <c r="T141" s="214"/>
      <c r="U141" s="214"/>
      <c r="V141" s="214"/>
      <c r="W141" s="214"/>
      <c r="X141" s="214"/>
      <c r="Y141" s="214"/>
      <c r="Z141" s="214"/>
      <c r="AA141" s="214"/>
      <c r="AB141" s="214"/>
      <c r="AC141" s="214"/>
      <c r="AD141" s="214"/>
      <c r="AE141" s="214"/>
      <c r="AF141" s="214"/>
      <c r="AG141" s="214"/>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row>
    <row r="142" ht="12.75">
      <c r="A142" s="213"/>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c r="AB142" s="214"/>
      <c r="AC142" s="214"/>
      <c r="AD142" s="214"/>
      <c r="AE142" s="214"/>
      <c r="AF142" s="214"/>
      <c r="AG142" s="214"/>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row>
    <row r="143" ht="12.75">
      <c r="A143" s="213"/>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c r="AB143" s="214"/>
      <c r="AC143" s="214"/>
      <c r="AD143" s="214"/>
      <c r="AE143" s="214"/>
      <c r="AF143" s="214"/>
      <c r="AG143" s="214"/>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row>
    <row r="144" ht="12.75">
      <c r="A144" s="213"/>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c r="AB144" s="214"/>
      <c r="AC144" s="214"/>
      <c r="AD144" s="214"/>
      <c r="AE144" s="214"/>
      <c r="AF144" s="214"/>
      <c r="AG144" s="214"/>
      <c r="AH144" s="214"/>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row>
    <row r="145" ht="12.75">
      <c r="A145" s="213"/>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c r="AB145" s="214"/>
      <c r="AC145" s="214"/>
      <c r="AD145" s="214"/>
      <c r="AE145" s="214"/>
      <c r="AF145" s="214"/>
      <c r="AG145" s="214"/>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row>
    <row r="146" ht="12.75">
      <c r="A146" s="213"/>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4"/>
      <c r="AC146" s="214"/>
      <c r="AD146" s="214"/>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row>
    <row r="147" ht="12.75">
      <c r="A147" s="213"/>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c r="AB147" s="214"/>
      <c r="AC147" s="214"/>
      <c r="AD147" s="214"/>
      <c r="AE147" s="214"/>
      <c r="AF147" s="214"/>
      <c r="AG147" s="214"/>
      <c r="AH147" s="214"/>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row>
    <row r="148" ht="12.75">
      <c r="A148" s="213"/>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c r="AB148" s="214"/>
      <c r="AC148" s="214"/>
      <c r="AD148" s="214"/>
      <c r="AE148" s="214"/>
      <c r="AF148" s="214"/>
      <c r="AG148" s="214"/>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row>
    <row r="149" ht="12.75">
      <c r="A149" s="213"/>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4"/>
      <c r="AC149" s="214"/>
      <c r="AD149" s="214"/>
      <c r="AE149" s="214"/>
      <c r="AF149" s="214"/>
      <c r="AG149" s="214"/>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row>
    <row r="150" ht="12.75">
      <c r="A150" s="213"/>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4"/>
      <c r="AC150" s="214"/>
      <c r="AD150" s="214"/>
      <c r="AE150" s="214"/>
      <c r="AF150" s="214"/>
      <c r="AG150" s="214"/>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row>
    <row r="151" ht="12.75">
      <c r="A151" s="213"/>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4"/>
      <c r="AC151" s="214"/>
      <c r="AD151" s="214"/>
      <c r="AE151" s="214"/>
      <c r="AF151" s="214"/>
      <c r="AG151" s="214"/>
      <c r="AH151" s="214"/>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row>
    <row r="152" ht="12.75">
      <c r="A152" s="213"/>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row>
    <row r="153" ht="12.75">
      <c r="A153" s="213"/>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row>
    <row r="154" ht="12.75">
      <c r="A154" s="213"/>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4"/>
      <c r="AC154" s="214"/>
      <c r="AD154" s="214"/>
      <c r="AE154" s="214"/>
      <c r="AF154" s="214"/>
      <c r="AG154" s="214"/>
      <c r="AH154" s="214"/>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row>
    <row r="155" ht="12.75">
      <c r="A155" s="213"/>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4"/>
      <c r="AC155" s="214"/>
      <c r="AD155" s="214"/>
      <c r="AE155" s="214"/>
      <c r="AF155" s="214"/>
      <c r="AG155" s="214"/>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row>
    <row r="156" ht="12.75">
      <c r="A156" s="213"/>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row>
    <row r="157" ht="12.75">
      <c r="A157" s="213"/>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4"/>
      <c r="AC157" s="214"/>
      <c r="AD157" s="214"/>
      <c r="AE157" s="214"/>
      <c r="AF157" s="214"/>
      <c r="AG157" s="214"/>
      <c r="AH157" s="214"/>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row>
    <row r="158" ht="12.75">
      <c r="A158" s="213"/>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4"/>
      <c r="AC158" s="214"/>
      <c r="AD158" s="214"/>
      <c r="AE158" s="214"/>
      <c r="AF158" s="214"/>
      <c r="AG158" s="214"/>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row>
    <row r="159" ht="12.75">
      <c r="A159" s="213"/>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row>
    <row r="160" ht="12.75">
      <c r="A160" s="213"/>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row>
    <row r="161" ht="12.75">
      <c r="A161" s="213"/>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row>
    <row r="162" ht="12.75">
      <c r="A162" s="213"/>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row>
    <row r="163" ht="12.75">
      <c r="A163" s="213"/>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row>
    <row r="164" ht="12.75">
      <c r="A164" s="213"/>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row>
    <row r="165" ht="12.75">
      <c r="A165" s="213"/>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row>
    <row r="166" ht="12.75">
      <c r="A166" s="213"/>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row>
    <row r="167" ht="12.75">
      <c r="A167" s="213"/>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row>
    <row r="168" ht="12.75">
      <c r="A168" s="213"/>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c r="AB168" s="214"/>
      <c r="AC168" s="214"/>
      <c r="AD168" s="214"/>
      <c r="AE168" s="214"/>
      <c r="AF168" s="214"/>
      <c r="AG168" s="214"/>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row>
    <row r="169" ht="12.75">
      <c r="A169" s="213"/>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c r="AB169" s="214"/>
      <c r="AC169" s="214"/>
      <c r="AD169" s="214"/>
      <c r="AE169" s="214"/>
      <c r="AF169" s="214"/>
      <c r="AG169" s="214"/>
      <c r="AH169" s="214"/>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row>
    <row r="170" ht="12.75">
      <c r="A170" s="213"/>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row>
    <row r="171" ht="12.75">
      <c r="A171" s="213"/>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c r="AB171" s="214"/>
      <c r="AC171" s="214"/>
      <c r="AD171" s="214"/>
      <c r="AE171" s="214"/>
      <c r="AF171" s="214"/>
      <c r="AG171" s="214"/>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row>
    <row r="172" ht="12.75">
      <c r="A172" s="213"/>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c r="AB172" s="214"/>
      <c r="AC172" s="214"/>
      <c r="AD172" s="214"/>
      <c r="AE172" s="214"/>
      <c r="AF172" s="214"/>
      <c r="AG172" s="214"/>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row>
    <row r="173" ht="12.75">
      <c r="A173" s="213"/>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c r="AB173" s="214"/>
      <c r="AC173" s="214"/>
      <c r="AD173" s="214"/>
      <c r="AE173" s="214"/>
      <c r="AF173" s="214"/>
      <c r="AG173" s="214"/>
      <c r="AH173" s="214"/>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31" zoomScale="70" workbookViewId="0">
      <selection activeCell="I53" activeCellId="0" sqref="I53"/>
    </sheetView>
  </sheetViews>
  <sheetFormatPr defaultRowHeight="14.25"/>
  <cols>
    <col min="1" max="1" style="215" width="9.140625"/>
    <col customWidth="1" min="2" max="2" style="215" width="45.7109375"/>
    <col customWidth="1" min="3" max="6" style="215" width="15.85546875"/>
    <col customWidth="1" hidden="1" min="7" max="8" style="215" width="15.85546875"/>
    <col customWidth="1" min="9" max="10" style="215" width="18.28515625"/>
    <col customWidth="1" min="11" max="11" style="215" width="64.85546875"/>
    <col customWidth="1" min="12" max="12" style="215" width="32.28515625"/>
    <col min="13" max="252" style="215" width="9.140625"/>
    <col customWidth="1" min="253" max="253" style="215" width="37.7109375"/>
    <col min="254" max="254" style="215" width="9.140625"/>
    <col customWidth="1" min="255" max="255" style="215" width="12.85546875"/>
    <col customWidth="1" hidden="1" min="256" max="257" style="215" width="0"/>
    <col customWidth="1" min="258" max="258" style="215" width="18.28515625"/>
    <col customWidth="1" min="259" max="259" style="215" width="64.85546875"/>
    <col min="260" max="263" style="215" width="9.140625"/>
    <col customWidth="1" min="264" max="264" style="215" width="14.85546875"/>
    <col min="265" max="508" style="215" width="9.140625"/>
    <col customWidth="1" min="509" max="509" style="215" width="37.7109375"/>
    <col min="510" max="510" style="215" width="9.140625"/>
    <col customWidth="1" min="511" max="511" style="215" width="12.85546875"/>
    <col customWidth="1" hidden="1" min="512" max="513" style="215" width="0"/>
    <col customWidth="1" min="514" max="514" style="215" width="18.28515625"/>
    <col customWidth="1" min="515" max="515" style="215" width="64.85546875"/>
    <col min="516" max="519" style="215" width="9.140625"/>
    <col customWidth="1" min="520" max="520" style="215" width="14.85546875"/>
    <col min="521" max="764" style="215" width="9.140625"/>
    <col customWidth="1" min="765" max="765" style="215" width="37.7109375"/>
    <col min="766" max="766" style="215" width="9.140625"/>
    <col customWidth="1" min="767" max="767" style="215" width="12.85546875"/>
    <col customWidth="1" hidden="1" min="768" max="769" style="215" width="0"/>
    <col customWidth="1" min="770" max="770" style="215" width="18.28515625"/>
    <col customWidth="1" min="771" max="771" style="215" width="64.85546875"/>
    <col min="772" max="775" style="215" width="9.140625"/>
    <col customWidth="1" min="776" max="776" style="215" width="14.85546875"/>
    <col min="777" max="1020" style="215" width="9.140625"/>
    <col customWidth="1" min="1021" max="1021" style="215" width="37.7109375"/>
    <col min="1022" max="1022" style="215" width="9.140625"/>
    <col customWidth="1" min="1023" max="1023" style="215" width="12.85546875"/>
    <col customWidth="1" hidden="1" min="1024" max="1025" style="215" width="0"/>
    <col customWidth="1" min="1026" max="1026" style="215" width="18.28515625"/>
    <col customWidth="1" min="1027" max="1027" style="215" width="64.85546875"/>
    <col min="1028" max="1031" style="215" width="9.140625"/>
    <col customWidth="1" min="1032" max="1032" style="215" width="14.85546875"/>
    <col min="1033" max="1276" style="215" width="9.140625"/>
    <col customWidth="1" min="1277" max="1277" style="215" width="37.7109375"/>
    <col min="1278" max="1278" style="215" width="9.140625"/>
    <col customWidth="1" min="1279" max="1279" style="215" width="12.85546875"/>
    <col customWidth="1" hidden="1" min="1280" max="1281" style="215" width="0"/>
    <col customWidth="1" min="1282" max="1282" style="215" width="18.28515625"/>
    <col customWidth="1" min="1283" max="1283" style="215" width="64.85546875"/>
    <col min="1284" max="1287" style="215" width="9.140625"/>
    <col customWidth="1" min="1288" max="1288" style="215" width="14.85546875"/>
    <col min="1289" max="1532" style="215" width="9.140625"/>
    <col customWidth="1" min="1533" max="1533" style="215" width="37.7109375"/>
    <col min="1534" max="1534" style="215" width="9.140625"/>
    <col customWidth="1" min="1535" max="1535" style="215" width="12.85546875"/>
    <col customWidth="1" hidden="1" min="1536" max="1537" style="215" width="0"/>
    <col customWidth="1" min="1538" max="1538" style="215" width="18.28515625"/>
    <col customWidth="1" min="1539" max="1539" style="215" width="64.85546875"/>
    <col min="1540" max="1543" style="215" width="9.140625"/>
    <col customWidth="1" min="1544" max="1544" style="215" width="14.85546875"/>
    <col min="1545" max="1788" style="215" width="9.140625"/>
    <col customWidth="1" min="1789" max="1789" style="215" width="37.7109375"/>
    <col min="1790" max="1790" style="215" width="9.140625"/>
    <col customWidth="1" min="1791" max="1791" style="215" width="12.85546875"/>
    <col customWidth="1" hidden="1" min="1792" max="1793" style="215" width="0"/>
    <col customWidth="1" min="1794" max="1794" style="215" width="18.28515625"/>
    <col customWidth="1" min="1795" max="1795" style="215" width="64.85546875"/>
    <col min="1796" max="1799" style="215" width="9.140625"/>
    <col customWidth="1" min="1800" max="1800" style="215" width="14.85546875"/>
    <col min="1801" max="2044" style="215" width="9.140625"/>
    <col customWidth="1" min="2045" max="2045" style="215" width="37.7109375"/>
    <col min="2046" max="2046" style="215" width="9.140625"/>
    <col customWidth="1" min="2047" max="2047" style="215" width="12.85546875"/>
    <col customWidth="1" hidden="1" min="2048" max="2049" style="215" width="0"/>
    <col customWidth="1" min="2050" max="2050" style="215" width="18.28515625"/>
    <col customWidth="1" min="2051" max="2051" style="215" width="64.85546875"/>
    <col min="2052" max="2055" style="215" width="9.140625"/>
    <col customWidth="1" min="2056" max="2056" style="215" width="14.85546875"/>
    <col min="2057" max="2300" style="215" width="9.140625"/>
    <col customWidth="1" min="2301" max="2301" style="215" width="37.7109375"/>
    <col min="2302" max="2302" style="215" width="9.140625"/>
    <col customWidth="1" min="2303" max="2303" style="215" width="12.85546875"/>
    <col customWidth="1" hidden="1" min="2304" max="2305" style="215" width="0"/>
    <col customWidth="1" min="2306" max="2306" style="215" width="18.28515625"/>
    <col customWidth="1" min="2307" max="2307" style="215" width="64.85546875"/>
    <col min="2308" max="2311" style="215" width="9.140625"/>
    <col customWidth="1" min="2312" max="2312" style="215" width="14.85546875"/>
    <col min="2313" max="2556" style="215" width="9.140625"/>
    <col customWidth="1" min="2557" max="2557" style="215" width="37.7109375"/>
    <col min="2558" max="2558" style="215" width="9.140625"/>
    <col customWidth="1" min="2559" max="2559" style="215" width="12.85546875"/>
    <col customWidth="1" hidden="1" min="2560" max="2561" style="215" width="0"/>
    <col customWidth="1" min="2562" max="2562" style="215" width="18.28515625"/>
    <col customWidth="1" min="2563" max="2563" style="215" width="64.85546875"/>
    <col min="2564" max="2567" style="215" width="9.140625"/>
    <col customWidth="1" min="2568" max="2568" style="215" width="14.85546875"/>
    <col min="2569" max="2812" style="215" width="9.140625"/>
    <col customWidth="1" min="2813" max="2813" style="215" width="37.7109375"/>
    <col min="2814" max="2814" style="215" width="9.140625"/>
    <col customWidth="1" min="2815" max="2815" style="215" width="12.85546875"/>
    <col customWidth="1" hidden="1" min="2816" max="2817" style="215" width="0"/>
    <col customWidth="1" min="2818" max="2818" style="215" width="18.28515625"/>
    <col customWidth="1" min="2819" max="2819" style="215" width="64.85546875"/>
    <col min="2820" max="2823" style="215" width="9.140625"/>
    <col customWidth="1" min="2824" max="2824" style="215" width="14.85546875"/>
    <col min="2825" max="3068" style="215" width="9.140625"/>
    <col customWidth="1" min="3069" max="3069" style="215" width="37.7109375"/>
    <col min="3070" max="3070" style="215" width="9.140625"/>
    <col customWidth="1" min="3071" max="3071" style="215" width="12.85546875"/>
    <col customWidth="1" hidden="1" min="3072" max="3073" style="215" width="0"/>
    <col customWidth="1" min="3074" max="3074" style="215" width="18.28515625"/>
    <col customWidth="1" min="3075" max="3075" style="215" width="64.85546875"/>
    <col min="3076" max="3079" style="215" width="9.140625"/>
    <col customWidth="1" min="3080" max="3080" style="215" width="14.85546875"/>
    <col min="3081" max="3324" style="215" width="9.140625"/>
    <col customWidth="1" min="3325" max="3325" style="215" width="37.7109375"/>
    <col min="3326" max="3326" style="215" width="9.140625"/>
    <col customWidth="1" min="3327" max="3327" style="215" width="12.85546875"/>
    <col customWidth="1" hidden="1" min="3328" max="3329" style="215" width="0"/>
    <col customWidth="1" min="3330" max="3330" style="215" width="18.28515625"/>
    <col customWidth="1" min="3331" max="3331" style="215" width="64.85546875"/>
    <col min="3332" max="3335" style="215" width="9.140625"/>
    <col customWidth="1" min="3336" max="3336" style="215" width="14.85546875"/>
    <col min="3337" max="3580" style="215" width="9.140625"/>
    <col customWidth="1" min="3581" max="3581" style="215" width="37.7109375"/>
    <col min="3582" max="3582" style="215" width="9.140625"/>
    <col customWidth="1" min="3583" max="3583" style="215" width="12.85546875"/>
    <col customWidth="1" hidden="1" min="3584" max="3585" style="215" width="0"/>
    <col customWidth="1" min="3586" max="3586" style="215" width="18.28515625"/>
    <col customWidth="1" min="3587" max="3587" style="215" width="64.85546875"/>
    <col min="3588" max="3591" style="215" width="9.140625"/>
    <col customWidth="1" min="3592" max="3592" style="215" width="14.85546875"/>
    <col min="3593" max="3836" style="215" width="9.140625"/>
    <col customWidth="1" min="3837" max="3837" style="215" width="37.7109375"/>
    <col min="3838" max="3838" style="215" width="9.140625"/>
    <col customWidth="1" min="3839" max="3839" style="215" width="12.85546875"/>
    <col customWidth="1" hidden="1" min="3840" max="3841" style="215" width="0"/>
    <col customWidth="1" min="3842" max="3842" style="215" width="18.28515625"/>
    <col customWidth="1" min="3843" max="3843" style="215" width="64.85546875"/>
    <col min="3844" max="3847" style="215" width="9.140625"/>
    <col customWidth="1" min="3848" max="3848" style="215" width="14.85546875"/>
    <col min="3849" max="4092" style="215" width="9.140625"/>
    <col customWidth="1" min="4093" max="4093" style="215" width="37.7109375"/>
    <col min="4094" max="4094" style="215" width="9.140625"/>
    <col customWidth="1" min="4095" max="4095" style="215" width="12.85546875"/>
    <col customWidth="1" hidden="1" min="4096" max="4097" style="215" width="0"/>
    <col customWidth="1" min="4098" max="4098" style="215" width="18.28515625"/>
    <col customWidth="1" min="4099" max="4099" style="215" width="64.85546875"/>
    <col min="4100" max="4103" style="215" width="9.140625"/>
    <col customWidth="1" min="4104" max="4104" style="215" width="14.85546875"/>
    <col min="4105" max="4348" style="215" width="9.140625"/>
    <col customWidth="1" min="4349" max="4349" style="215" width="37.7109375"/>
    <col min="4350" max="4350" style="215" width="9.140625"/>
    <col customWidth="1" min="4351" max="4351" style="215" width="12.85546875"/>
    <col customWidth="1" hidden="1" min="4352" max="4353" style="215" width="0"/>
    <col customWidth="1" min="4354" max="4354" style="215" width="18.28515625"/>
    <col customWidth="1" min="4355" max="4355" style="215" width="64.85546875"/>
    <col min="4356" max="4359" style="215" width="9.140625"/>
    <col customWidth="1" min="4360" max="4360" style="215" width="14.85546875"/>
    <col min="4361" max="4604" style="215" width="9.140625"/>
    <col customWidth="1" min="4605" max="4605" style="215" width="37.7109375"/>
    <col min="4606" max="4606" style="215" width="9.140625"/>
    <col customWidth="1" min="4607" max="4607" style="215" width="12.85546875"/>
    <col customWidth="1" hidden="1" min="4608" max="4609" style="215" width="0"/>
    <col customWidth="1" min="4610" max="4610" style="215" width="18.28515625"/>
    <col customWidth="1" min="4611" max="4611" style="215" width="64.85546875"/>
    <col min="4612" max="4615" style="215" width="9.140625"/>
    <col customWidth="1" min="4616" max="4616" style="215" width="14.85546875"/>
    <col min="4617" max="4860" style="215" width="9.140625"/>
    <col customWidth="1" min="4861" max="4861" style="215" width="37.7109375"/>
    <col min="4862" max="4862" style="215" width="9.140625"/>
    <col customWidth="1" min="4863" max="4863" style="215" width="12.85546875"/>
    <col customWidth="1" hidden="1" min="4864" max="4865" style="215" width="0"/>
    <col customWidth="1" min="4866" max="4866" style="215" width="18.28515625"/>
    <col customWidth="1" min="4867" max="4867" style="215" width="64.85546875"/>
    <col min="4868" max="4871" style="215" width="9.140625"/>
    <col customWidth="1" min="4872" max="4872" style="215" width="14.85546875"/>
    <col min="4873" max="5116" style="215" width="9.140625"/>
    <col customWidth="1" min="5117" max="5117" style="215" width="37.7109375"/>
    <col min="5118" max="5118" style="215" width="9.140625"/>
    <col customWidth="1" min="5119" max="5119" style="215" width="12.85546875"/>
    <col customWidth="1" hidden="1" min="5120" max="5121" style="215" width="0"/>
    <col customWidth="1" min="5122" max="5122" style="215" width="18.28515625"/>
    <col customWidth="1" min="5123" max="5123" style="215" width="64.85546875"/>
    <col min="5124" max="5127" style="215" width="9.140625"/>
    <col customWidth="1" min="5128" max="5128" style="215" width="14.85546875"/>
    <col min="5129" max="5372" style="215" width="9.140625"/>
    <col customWidth="1" min="5373" max="5373" style="215" width="37.7109375"/>
    <col min="5374" max="5374" style="215" width="9.140625"/>
    <col customWidth="1" min="5375" max="5375" style="215" width="12.85546875"/>
    <col customWidth="1" hidden="1" min="5376" max="5377" style="215" width="0"/>
    <col customWidth="1" min="5378" max="5378" style="215" width="18.28515625"/>
    <col customWidth="1" min="5379" max="5379" style="215" width="64.85546875"/>
    <col min="5380" max="5383" style="215" width="9.140625"/>
    <col customWidth="1" min="5384" max="5384" style="215" width="14.85546875"/>
    <col min="5385" max="5628" style="215" width="9.140625"/>
    <col customWidth="1" min="5629" max="5629" style="215" width="37.7109375"/>
    <col min="5630" max="5630" style="215" width="9.140625"/>
    <col customWidth="1" min="5631" max="5631" style="215" width="12.85546875"/>
    <col customWidth="1" hidden="1" min="5632" max="5633" style="215" width="0"/>
    <col customWidth="1" min="5634" max="5634" style="215" width="18.28515625"/>
    <col customWidth="1" min="5635" max="5635" style="215" width="64.85546875"/>
    <col min="5636" max="5639" style="215" width="9.140625"/>
    <col customWidth="1" min="5640" max="5640" style="215" width="14.85546875"/>
    <col min="5641" max="5884" style="215" width="9.140625"/>
    <col customWidth="1" min="5885" max="5885" style="215" width="37.7109375"/>
    <col min="5886" max="5886" style="215" width="9.140625"/>
    <col customWidth="1" min="5887" max="5887" style="215" width="12.85546875"/>
    <col customWidth="1" hidden="1" min="5888" max="5889" style="215" width="0"/>
    <col customWidth="1" min="5890" max="5890" style="215" width="18.28515625"/>
    <col customWidth="1" min="5891" max="5891" style="215" width="64.85546875"/>
    <col min="5892" max="5895" style="215" width="9.140625"/>
    <col customWidth="1" min="5896" max="5896" style="215" width="14.85546875"/>
    <col min="5897" max="6140" style="215" width="9.140625"/>
    <col customWidth="1" min="6141" max="6141" style="215" width="37.7109375"/>
    <col min="6142" max="6142" style="215" width="9.140625"/>
    <col customWidth="1" min="6143" max="6143" style="215" width="12.85546875"/>
    <col customWidth="1" hidden="1" min="6144" max="6145" style="215" width="0"/>
    <col customWidth="1" min="6146" max="6146" style="215" width="18.28515625"/>
    <col customWidth="1" min="6147" max="6147" style="215" width="64.85546875"/>
    <col min="6148" max="6151" style="215" width="9.140625"/>
    <col customWidth="1" min="6152" max="6152" style="215" width="14.85546875"/>
    <col min="6153" max="6396" style="215" width="9.140625"/>
    <col customWidth="1" min="6397" max="6397" style="215" width="37.7109375"/>
    <col min="6398" max="6398" style="215" width="9.140625"/>
    <col customWidth="1" min="6399" max="6399" style="215" width="12.85546875"/>
    <col customWidth="1" hidden="1" min="6400" max="6401" style="215" width="0"/>
    <col customWidth="1" min="6402" max="6402" style="215" width="18.28515625"/>
    <col customWidth="1" min="6403" max="6403" style="215" width="64.85546875"/>
    <col min="6404" max="6407" style="215" width="9.140625"/>
    <col customWidth="1" min="6408" max="6408" style="215" width="14.85546875"/>
    <col min="6409" max="6652" style="215" width="9.140625"/>
    <col customWidth="1" min="6653" max="6653" style="215" width="37.7109375"/>
    <col min="6654" max="6654" style="215" width="9.140625"/>
    <col customWidth="1" min="6655" max="6655" style="215" width="12.85546875"/>
    <col customWidth="1" hidden="1" min="6656" max="6657" style="215" width="0"/>
    <col customWidth="1" min="6658" max="6658" style="215" width="18.28515625"/>
    <col customWidth="1" min="6659" max="6659" style="215" width="64.85546875"/>
    <col min="6660" max="6663" style="215" width="9.140625"/>
    <col customWidth="1" min="6664" max="6664" style="215" width="14.85546875"/>
    <col min="6665" max="6908" style="215" width="9.140625"/>
    <col customWidth="1" min="6909" max="6909" style="215" width="37.7109375"/>
    <col min="6910" max="6910" style="215" width="9.140625"/>
    <col customWidth="1" min="6911" max="6911" style="215" width="12.85546875"/>
    <col customWidth="1" hidden="1" min="6912" max="6913" style="215" width="0"/>
    <col customWidth="1" min="6914" max="6914" style="215" width="18.28515625"/>
    <col customWidth="1" min="6915" max="6915" style="215" width="64.85546875"/>
    <col min="6916" max="6919" style="215" width="9.140625"/>
    <col customWidth="1" min="6920" max="6920" style="215" width="14.85546875"/>
    <col min="6921" max="7164" style="215" width="9.140625"/>
    <col customWidth="1" min="7165" max="7165" style="215" width="37.7109375"/>
    <col min="7166" max="7166" style="215" width="9.140625"/>
    <col customWidth="1" min="7167" max="7167" style="215" width="12.85546875"/>
    <col customWidth="1" hidden="1" min="7168" max="7169" style="215" width="0"/>
    <col customWidth="1" min="7170" max="7170" style="215" width="18.28515625"/>
    <col customWidth="1" min="7171" max="7171" style="215" width="64.85546875"/>
    <col min="7172" max="7175" style="215" width="9.140625"/>
    <col customWidth="1" min="7176" max="7176" style="215" width="14.85546875"/>
    <col min="7177" max="7420" style="215" width="9.140625"/>
    <col customWidth="1" min="7421" max="7421" style="215" width="37.7109375"/>
    <col min="7422" max="7422" style="215" width="9.140625"/>
    <col customWidth="1" min="7423" max="7423" style="215" width="12.85546875"/>
    <col customWidth="1" hidden="1" min="7424" max="7425" style="215" width="0"/>
    <col customWidth="1" min="7426" max="7426" style="215" width="18.28515625"/>
    <col customWidth="1" min="7427" max="7427" style="215" width="64.85546875"/>
    <col min="7428" max="7431" style="215" width="9.140625"/>
    <col customWidth="1" min="7432" max="7432" style="215" width="14.85546875"/>
    <col min="7433" max="7676" style="215" width="9.140625"/>
    <col customWidth="1" min="7677" max="7677" style="215" width="37.7109375"/>
    <col min="7678" max="7678" style="215" width="9.140625"/>
    <col customWidth="1" min="7679" max="7679" style="215" width="12.85546875"/>
    <col customWidth="1" hidden="1" min="7680" max="7681" style="215" width="0"/>
    <col customWidth="1" min="7682" max="7682" style="215" width="18.28515625"/>
    <col customWidth="1" min="7683" max="7683" style="215" width="64.85546875"/>
    <col min="7684" max="7687" style="215" width="9.140625"/>
    <col customWidth="1" min="7688" max="7688" style="215" width="14.85546875"/>
    <col min="7689" max="7932" style="215" width="9.140625"/>
    <col customWidth="1" min="7933" max="7933" style="215" width="37.7109375"/>
    <col min="7934" max="7934" style="215" width="9.140625"/>
    <col customWidth="1" min="7935" max="7935" style="215" width="12.85546875"/>
    <col customWidth="1" hidden="1" min="7936" max="7937" style="215" width="0"/>
    <col customWidth="1" min="7938" max="7938" style="215" width="18.28515625"/>
    <col customWidth="1" min="7939" max="7939" style="215" width="64.85546875"/>
    <col min="7940" max="7943" style="215" width="9.140625"/>
    <col customWidth="1" min="7944" max="7944" style="215" width="14.85546875"/>
    <col min="7945" max="8188" style="215" width="9.140625"/>
    <col customWidth="1" min="8189" max="8189" style="215" width="37.7109375"/>
    <col min="8190" max="8190" style="215" width="9.140625"/>
    <col customWidth="1" min="8191" max="8191" style="215" width="12.85546875"/>
    <col customWidth="1" hidden="1" min="8192" max="8193" style="215" width="0"/>
    <col customWidth="1" min="8194" max="8194" style="215" width="18.28515625"/>
    <col customWidth="1" min="8195" max="8195" style="215" width="64.85546875"/>
    <col min="8196" max="8199" style="215" width="9.140625"/>
    <col customWidth="1" min="8200" max="8200" style="215" width="14.85546875"/>
    <col min="8201" max="8444" style="215" width="9.140625"/>
    <col customWidth="1" min="8445" max="8445" style="215" width="37.7109375"/>
    <col min="8446" max="8446" style="215" width="9.140625"/>
    <col customWidth="1" min="8447" max="8447" style="215" width="12.85546875"/>
    <col customWidth="1" hidden="1" min="8448" max="8449" style="215" width="0"/>
    <col customWidth="1" min="8450" max="8450" style="215" width="18.28515625"/>
    <col customWidth="1" min="8451" max="8451" style="215" width="64.85546875"/>
    <col min="8452" max="8455" style="215" width="9.140625"/>
    <col customWidth="1" min="8456" max="8456" style="215" width="14.85546875"/>
    <col min="8457" max="8700" style="215" width="9.140625"/>
    <col customWidth="1" min="8701" max="8701" style="215" width="37.7109375"/>
    <col min="8702" max="8702" style="215" width="9.140625"/>
    <col customWidth="1" min="8703" max="8703" style="215" width="12.85546875"/>
    <col customWidth="1" hidden="1" min="8704" max="8705" style="215" width="0"/>
    <col customWidth="1" min="8706" max="8706" style="215" width="18.28515625"/>
    <col customWidth="1" min="8707" max="8707" style="215" width="64.85546875"/>
    <col min="8708" max="8711" style="215" width="9.140625"/>
    <col customWidth="1" min="8712" max="8712" style="215" width="14.85546875"/>
    <col min="8713" max="8956" style="215" width="9.140625"/>
    <col customWidth="1" min="8957" max="8957" style="215" width="37.7109375"/>
    <col min="8958" max="8958" style="215" width="9.140625"/>
    <col customWidth="1" min="8959" max="8959" style="215" width="12.85546875"/>
    <col customWidth="1" hidden="1" min="8960" max="8961" style="215" width="0"/>
    <col customWidth="1" min="8962" max="8962" style="215" width="18.28515625"/>
    <col customWidth="1" min="8963" max="8963" style="215" width="64.85546875"/>
    <col min="8964" max="8967" style="215" width="9.140625"/>
    <col customWidth="1" min="8968" max="8968" style="215" width="14.85546875"/>
    <col min="8969" max="9212" style="215" width="9.140625"/>
    <col customWidth="1" min="9213" max="9213" style="215" width="37.7109375"/>
    <col min="9214" max="9214" style="215" width="9.140625"/>
    <col customWidth="1" min="9215" max="9215" style="215" width="12.85546875"/>
    <col customWidth="1" hidden="1" min="9216" max="9217" style="215" width="0"/>
    <col customWidth="1" min="9218" max="9218" style="215" width="18.28515625"/>
    <col customWidth="1" min="9219" max="9219" style="215" width="64.85546875"/>
    <col min="9220" max="9223" style="215" width="9.140625"/>
    <col customWidth="1" min="9224" max="9224" style="215" width="14.85546875"/>
    <col min="9225" max="9468" style="215" width="9.140625"/>
    <col customWidth="1" min="9469" max="9469" style="215" width="37.7109375"/>
    <col min="9470" max="9470" style="215" width="9.140625"/>
    <col customWidth="1" min="9471" max="9471" style="215" width="12.85546875"/>
    <col customWidth="1" hidden="1" min="9472" max="9473" style="215" width="0"/>
    <col customWidth="1" min="9474" max="9474" style="215" width="18.28515625"/>
    <col customWidth="1" min="9475" max="9475" style="215" width="64.85546875"/>
    <col min="9476" max="9479" style="215" width="9.140625"/>
    <col customWidth="1" min="9480" max="9480" style="215" width="14.85546875"/>
    <col min="9481" max="9724" style="215" width="9.140625"/>
    <col customWidth="1" min="9725" max="9725" style="215" width="37.7109375"/>
    <col min="9726" max="9726" style="215" width="9.140625"/>
    <col customWidth="1" min="9727" max="9727" style="215" width="12.85546875"/>
    <col customWidth="1" hidden="1" min="9728" max="9729" style="215" width="0"/>
    <col customWidth="1" min="9730" max="9730" style="215" width="18.28515625"/>
    <col customWidth="1" min="9731" max="9731" style="215" width="64.85546875"/>
    <col min="9732" max="9735" style="215" width="9.140625"/>
    <col customWidth="1" min="9736" max="9736" style="215" width="14.85546875"/>
    <col min="9737" max="9980" style="215" width="9.140625"/>
    <col customWidth="1" min="9981" max="9981" style="215" width="37.7109375"/>
    <col min="9982" max="9982" style="215" width="9.140625"/>
    <col customWidth="1" min="9983" max="9983" style="215" width="12.85546875"/>
    <col customWidth="1" hidden="1" min="9984" max="9985" style="215" width="0"/>
    <col customWidth="1" min="9986" max="9986" style="215" width="18.28515625"/>
    <col customWidth="1" min="9987" max="9987" style="215" width="64.85546875"/>
    <col min="9988" max="9991" style="215" width="9.140625"/>
    <col customWidth="1" min="9992" max="9992" style="215" width="14.85546875"/>
    <col min="9993" max="10236" style="215" width="9.140625"/>
    <col customWidth="1" min="10237" max="10237" style="215" width="37.7109375"/>
    <col min="10238" max="10238" style="215" width="9.140625"/>
    <col customWidth="1" min="10239" max="10239" style="215" width="12.85546875"/>
    <col customWidth="1" hidden="1" min="10240" max="10241" style="215" width="0"/>
    <col customWidth="1" min="10242" max="10242" style="215" width="18.28515625"/>
    <col customWidth="1" min="10243" max="10243" style="215" width="64.85546875"/>
    <col min="10244" max="10247" style="215" width="9.140625"/>
    <col customWidth="1" min="10248" max="10248" style="215" width="14.85546875"/>
    <col min="10249" max="10492" style="215" width="9.140625"/>
    <col customWidth="1" min="10493" max="10493" style="215" width="37.7109375"/>
    <col min="10494" max="10494" style="215" width="9.140625"/>
    <col customWidth="1" min="10495" max="10495" style="215" width="12.85546875"/>
    <col customWidth="1" hidden="1" min="10496" max="10497" style="215" width="0"/>
    <col customWidth="1" min="10498" max="10498" style="215" width="18.28515625"/>
    <col customWidth="1" min="10499" max="10499" style="215" width="64.85546875"/>
    <col min="10500" max="10503" style="215" width="9.140625"/>
    <col customWidth="1" min="10504" max="10504" style="215" width="14.85546875"/>
    <col min="10505" max="10748" style="215" width="9.140625"/>
    <col customWidth="1" min="10749" max="10749" style="215" width="37.7109375"/>
    <col min="10750" max="10750" style="215" width="9.140625"/>
    <col customWidth="1" min="10751" max="10751" style="215" width="12.85546875"/>
    <col customWidth="1" hidden="1" min="10752" max="10753" style="215" width="0"/>
    <col customWidth="1" min="10754" max="10754" style="215" width="18.28515625"/>
    <col customWidth="1" min="10755" max="10755" style="215" width="64.85546875"/>
    <col min="10756" max="10759" style="215" width="9.140625"/>
    <col customWidth="1" min="10760" max="10760" style="215" width="14.85546875"/>
    <col min="10761" max="11004" style="215" width="9.140625"/>
    <col customWidth="1" min="11005" max="11005" style="215" width="37.7109375"/>
    <col min="11006" max="11006" style="215" width="9.140625"/>
    <col customWidth="1" min="11007" max="11007" style="215" width="12.85546875"/>
    <col customWidth="1" hidden="1" min="11008" max="11009" style="215" width="0"/>
    <col customWidth="1" min="11010" max="11010" style="215" width="18.28515625"/>
    <col customWidth="1" min="11011" max="11011" style="215" width="64.85546875"/>
    <col min="11012" max="11015" style="215" width="9.140625"/>
    <col customWidth="1" min="11016" max="11016" style="215" width="14.85546875"/>
    <col min="11017" max="11260" style="215" width="9.140625"/>
    <col customWidth="1" min="11261" max="11261" style="215" width="37.7109375"/>
    <col min="11262" max="11262" style="215" width="9.140625"/>
    <col customWidth="1" min="11263" max="11263" style="215" width="12.85546875"/>
    <col customWidth="1" hidden="1" min="11264" max="11265" style="215" width="0"/>
    <col customWidth="1" min="11266" max="11266" style="215" width="18.28515625"/>
    <col customWidth="1" min="11267" max="11267" style="215" width="64.85546875"/>
    <col min="11268" max="11271" style="215" width="9.140625"/>
    <col customWidth="1" min="11272" max="11272" style="215" width="14.85546875"/>
    <col min="11273" max="11516" style="215" width="9.140625"/>
    <col customWidth="1" min="11517" max="11517" style="215" width="37.7109375"/>
    <col min="11518" max="11518" style="215" width="9.140625"/>
    <col customWidth="1" min="11519" max="11519" style="215" width="12.85546875"/>
    <col customWidth="1" hidden="1" min="11520" max="11521" style="215" width="0"/>
    <col customWidth="1" min="11522" max="11522" style="215" width="18.28515625"/>
    <col customWidth="1" min="11523" max="11523" style="215" width="64.85546875"/>
    <col min="11524" max="11527" style="215" width="9.140625"/>
    <col customWidth="1" min="11528" max="11528" style="215" width="14.85546875"/>
    <col min="11529" max="11772" style="215" width="9.140625"/>
    <col customWidth="1" min="11773" max="11773" style="215" width="37.7109375"/>
    <col min="11774" max="11774" style="215" width="9.140625"/>
    <col customWidth="1" min="11775" max="11775" style="215" width="12.85546875"/>
    <col customWidth="1" hidden="1" min="11776" max="11777" style="215" width="0"/>
    <col customWidth="1" min="11778" max="11778" style="215" width="18.28515625"/>
    <col customWidth="1" min="11779" max="11779" style="215" width="64.85546875"/>
    <col min="11780" max="11783" style="215" width="9.140625"/>
    <col customWidth="1" min="11784" max="11784" style="215" width="14.85546875"/>
    <col min="11785" max="12028" style="215" width="9.140625"/>
    <col customWidth="1" min="12029" max="12029" style="215" width="37.7109375"/>
    <col min="12030" max="12030" style="215" width="9.140625"/>
    <col customWidth="1" min="12031" max="12031" style="215" width="12.85546875"/>
    <col customWidth="1" hidden="1" min="12032" max="12033" style="215" width="0"/>
    <col customWidth="1" min="12034" max="12034" style="215" width="18.28515625"/>
    <col customWidth="1" min="12035" max="12035" style="215" width="64.85546875"/>
    <col min="12036" max="12039" style="215" width="9.140625"/>
    <col customWidth="1" min="12040" max="12040" style="215" width="14.85546875"/>
    <col min="12041" max="12284" style="215" width="9.140625"/>
    <col customWidth="1" min="12285" max="12285" style="215" width="37.7109375"/>
    <col min="12286" max="12286" style="215" width="9.140625"/>
    <col customWidth="1" min="12287" max="12287" style="215" width="12.85546875"/>
    <col customWidth="1" hidden="1" min="12288" max="12289" style="215" width="0"/>
    <col customWidth="1" min="12290" max="12290" style="215" width="18.28515625"/>
    <col customWidth="1" min="12291" max="12291" style="215" width="64.85546875"/>
    <col min="12292" max="12295" style="215" width="9.140625"/>
    <col customWidth="1" min="12296" max="12296" style="215" width="14.85546875"/>
    <col min="12297" max="12540" style="215" width="9.140625"/>
    <col customWidth="1" min="12541" max="12541" style="215" width="37.7109375"/>
    <col min="12542" max="12542" style="215" width="9.140625"/>
    <col customWidth="1" min="12543" max="12543" style="215" width="12.85546875"/>
    <col customWidth="1" hidden="1" min="12544" max="12545" style="215" width="0"/>
    <col customWidth="1" min="12546" max="12546" style="215" width="18.28515625"/>
    <col customWidth="1" min="12547" max="12547" style="215" width="64.85546875"/>
    <col min="12548" max="12551" style="215" width="9.140625"/>
    <col customWidth="1" min="12552" max="12552" style="215" width="14.85546875"/>
    <col min="12553" max="12796" style="215" width="9.140625"/>
    <col customWidth="1" min="12797" max="12797" style="215" width="37.7109375"/>
    <col min="12798" max="12798" style="215" width="9.140625"/>
    <col customWidth="1" min="12799" max="12799" style="215" width="12.85546875"/>
    <col customWidth="1" hidden="1" min="12800" max="12801" style="215" width="0"/>
    <col customWidth="1" min="12802" max="12802" style="215" width="18.28515625"/>
    <col customWidth="1" min="12803" max="12803" style="215" width="64.85546875"/>
    <col min="12804" max="12807" style="215" width="9.140625"/>
    <col customWidth="1" min="12808" max="12808" style="215" width="14.85546875"/>
    <col min="12809" max="13052" style="215" width="9.140625"/>
    <col customWidth="1" min="13053" max="13053" style="215" width="37.7109375"/>
    <col min="13054" max="13054" style="215" width="9.140625"/>
    <col customWidth="1" min="13055" max="13055" style="215" width="12.85546875"/>
    <col customWidth="1" hidden="1" min="13056" max="13057" style="215" width="0"/>
    <col customWidth="1" min="13058" max="13058" style="215" width="18.28515625"/>
    <col customWidth="1" min="13059" max="13059" style="215" width="64.85546875"/>
    <col min="13060" max="13063" style="215" width="9.140625"/>
    <col customWidth="1" min="13064" max="13064" style="215" width="14.85546875"/>
    <col min="13065" max="13308" style="215" width="9.140625"/>
    <col customWidth="1" min="13309" max="13309" style="215" width="37.7109375"/>
    <col min="13310" max="13310" style="215" width="9.140625"/>
    <col customWidth="1" min="13311" max="13311" style="215" width="12.85546875"/>
    <col customWidth="1" hidden="1" min="13312" max="13313" style="215" width="0"/>
    <col customWidth="1" min="13314" max="13314" style="215" width="18.28515625"/>
    <col customWidth="1" min="13315" max="13315" style="215" width="64.85546875"/>
    <col min="13316" max="13319" style="215" width="9.140625"/>
    <col customWidth="1" min="13320" max="13320" style="215" width="14.85546875"/>
    <col min="13321" max="13564" style="215" width="9.140625"/>
    <col customWidth="1" min="13565" max="13565" style="215" width="37.7109375"/>
    <col min="13566" max="13566" style="215" width="9.140625"/>
    <col customWidth="1" min="13567" max="13567" style="215" width="12.85546875"/>
    <col customWidth="1" hidden="1" min="13568" max="13569" style="215" width="0"/>
    <col customWidth="1" min="13570" max="13570" style="215" width="18.28515625"/>
    <col customWidth="1" min="13571" max="13571" style="215" width="64.85546875"/>
    <col min="13572" max="13575" style="215" width="9.140625"/>
    <col customWidth="1" min="13576" max="13576" style="215" width="14.85546875"/>
    <col min="13577" max="13820" style="215" width="9.140625"/>
    <col customWidth="1" min="13821" max="13821" style="215" width="37.7109375"/>
    <col min="13822" max="13822" style="215" width="9.140625"/>
    <col customWidth="1" min="13823" max="13823" style="215" width="12.85546875"/>
    <col customWidth="1" hidden="1" min="13824" max="13825" style="215" width="0"/>
    <col customWidth="1" min="13826" max="13826" style="215" width="18.28515625"/>
    <col customWidth="1" min="13827" max="13827" style="215" width="64.85546875"/>
    <col min="13828" max="13831" style="215" width="9.140625"/>
    <col customWidth="1" min="13832" max="13832" style="215" width="14.85546875"/>
    <col min="13833" max="14076" style="215" width="9.140625"/>
    <col customWidth="1" min="14077" max="14077" style="215" width="37.7109375"/>
    <col min="14078" max="14078" style="215" width="9.140625"/>
    <col customWidth="1" min="14079" max="14079" style="215" width="12.85546875"/>
    <col customWidth="1" hidden="1" min="14080" max="14081" style="215" width="0"/>
    <col customWidth="1" min="14082" max="14082" style="215" width="18.28515625"/>
    <col customWidth="1" min="14083" max="14083" style="215" width="64.85546875"/>
    <col min="14084" max="14087" style="215" width="9.140625"/>
    <col customWidth="1" min="14088" max="14088" style="215" width="14.85546875"/>
    <col min="14089" max="14332" style="215" width="9.140625"/>
    <col customWidth="1" min="14333" max="14333" style="215" width="37.7109375"/>
    <col min="14334" max="14334" style="215" width="9.140625"/>
    <col customWidth="1" min="14335" max="14335" style="215" width="12.85546875"/>
    <col customWidth="1" hidden="1" min="14336" max="14337" style="215" width="0"/>
    <col customWidth="1" min="14338" max="14338" style="215" width="18.28515625"/>
    <col customWidth="1" min="14339" max="14339" style="215" width="64.85546875"/>
    <col min="14340" max="14343" style="215" width="9.140625"/>
    <col customWidth="1" min="14344" max="14344" style="215" width="14.85546875"/>
    <col min="14345" max="14588" style="215" width="9.140625"/>
    <col customWidth="1" min="14589" max="14589" style="215" width="37.7109375"/>
    <col min="14590" max="14590" style="215" width="9.140625"/>
    <col customWidth="1" min="14591" max="14591" style="215" width="12.85546875"/>
    <col customWidth="1" hidden="1" min="14592" max="14593" style="215" width="0"/>
    <col customWidth="1" min="14594" max="14594" style="215" width="18.28515625"/>
    <col customWidth="1" min="14595" max="14595" style="215" width="64.85546875"/>
    <col min="14596" max="14599" style="215" width="9.140625"/>
    <col customWidth="1" min="14600" max="14600" style="215" width="14.85546875"/>
    <col min="14601" max="14844" style="215" width="9.140625"/>
    <col customWidth="1" min="14845" max="14845" style="215" width="37.7109375"/>
    <col min="14846" max="14846" style="215" width="9.140625"/>
    <col customWidth="1" min="14847" max="14847" style="215" width="12.85546875"/>
    <col customWidth="1" hidden="1" min="14848" max="14849" style="215" width="0"/>
    <col customWidth="1" min="14850" max="14850" style="215" width="18.28515625"/>
    <col customWidth="1" min="14851" max="14851" style="215" width="64.85546875"/>
    <col min="14852" max="14855" style="215" width="9.140625"/>
    <col customWidth="1" min="14856" max="14856" style="215" width="14.85546875"/>
    <col min="14857" max="15100" style="215" width="9.140625"/>
    <col customWidth="1" min="15101" max="15101" style="215" width="37.7109375"/>
    <col min="15102" max="15102" style="215" width="9.140625"/>
    <col customWidth="1" min="15103" max="15103" style="215" width="12.85546875"/>
    <col customWidth="1" hidden="1" min="15104" max="15105" style="215" width="0"/>
    <col customWidth="1" min="15106" max="15106" style="215" width="18.28515625"/>
    <col customWidth="1" min="15107" max="15107" style="215" width="64.85546875"/>
    <col min="15108" max="15111" style="215" width="9.140625"/>
    <col customWidth="1" min="15112" max="15112" style="215" width="14.85546875"/>
    <col min="15113" max="15356" style="215" width="9.140625"/>
    <col customWidth="1" min="15357" max="15357" style="215" width="37.7109375"/>
    <col min="15358" max="15358" style="215" width="9.140625"/>
    <col customWidth="1" min="15359" max="15359" style="215" width="12.85546875"/>
    <col customWidth="1" hidden="1" min="15360" max="15361" style="215" width="0"/>
    <col customWidth="1" min="15362" max="15362" style="215" width="18.28515625"/>
    <col customWidth="1" min="15363" max="15363" style="215" width="64.85546875"/>
    <col min="15364" max="15367" style="215" width="9.140625"/>
    <col customWidth="1" min="15368" max="15368" style="215" width="14.85546875"/>
    <col min="15369" max="15612" style="215" width="9.140625"/>
    <col customWidth="1" min="15613" max="15613" style="215" width="37.7109375"/>
    <col min="15614" max="15614" style="215" width="9.140625"/>
    <col customWidth="1" min="15615" max="15615" style="215" width="12.85546875"/>
    <col customWidth="1" hidden="1" min="15616" max="15617" style="215" width="0"/>
    <col customWidth="1" min="15618" max="15618" style="215" width="18.28515625"/>
    <col customWidth="1" min="15619" max="15619" style="215" width="64.85546875"/>
    <col min="15620" max="15623" style="215" width="9.140625"/>
    <col customWidth="1" min="15624" max="15624" style="215" width="14.85546875"/>
    <col min="15625" max="15868" style="215" width="9.140625"/>
    <col customWidth="1" min="15869" max="15869" style="215" width="37.7109375"/>
    <col min="15870" max="15870" style="215" width="9.140625"/>
    <col customWidth="1" min="15871" max="15871" style="215" width="12.85546875"/>
    <col customWidth="1" hidden="1" min="15872" max="15873" style="215" width="0"/>
    <col customWidth="1" min="15874" max="15874" style="215" width="18.28515625"/>
    <col customWidth="1" min="15875" max="15875" style="215" width="64.85546875"/>
    <col min="15876" max="15879" style="215" width="9.140625"/>
    <col customWidth="1" min="15880" max="15880" style="215" width="14.85546875"/>
    <col min="15881" max="16124" style="215" width="9.140625"/>
    <col customWidth="1" min="16125" max="16125" style="215" width="37.7109375"/>
    <col min="16126" max="16126" style="215" width="9.140625"/>
    <col customWidth="1" min="16127" max="16127" style="215" width="12.85546875"/>
    <col customWidth="1" hidden="1" min="16128" max="16129" style="215" width="0"/>
    <col customWidth="1" min="16130" max="16130" style="215" width="18.28515625"/>
    <col customWidth="1" min="16131" max="16131" style="215" width="64.85546875"/>
    <col min="16132" max="16135" style="215" width="9.140625"/>
    <col customWidth="1" min="16136" max="16136" style="215" width="14.85546875"/>
    <col min="16137" max="16384" style="215"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N_181-9</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О-9 Светлогорск: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6"/>
    </row>
    <row r="18">
      <c r="K18" s="217"/>
    </row>
    <row r="19" ht="15.75" customHeight="1">
      <c r="A19" s="216" t="s">
        <v>324</v>
      </c>
      <c r="B19" s="216"/>
      <c r="C19" s="216"/>
      <c r="D19" s="216"/>
      <c r="E19" s="216"/>
      <c r="F19" s="216"/>
      <c r="G19" s="216"/>
      <c r="H19" s="216"/>
      <c r="I19" s="216"/>
      <c r="J19" s="216"/>
      <c r="K19" s="216"/>
      <c r="L19" s="216"/>
    </row>
    <row r="20">
      <c r="A20" s="218"/>
      <c r="B20" s="218"/>
      <c r="C20" s="215"/>
      <c r="D20" s="215"/>
      <c r="E20" s="215"/>
      <c r="F20" s="215"/>
      <c r="G20" s="215"/>
      <c r="H20" s="215"/>
      <c r="I20" s="215"/>
      <c r="J20" s="215"/>
      <c r="K20" s="215"/>
      <c r="L20" s="215"/>
    </row>
    <row r="21" ht="28.5" customHeight="1">
      <c r="A21" s="219" t="s">
        <v>325</v>
      </c>
      <c r="B21" s="219" t="s">
        <v>326</v>
      </c>
      <c r="C21" s="220" t="s">
        <v>327</v>
      </c>
      <c r="D21" s="220"/>
      <c r="E21" s="220"/>
      <c r="F21" s="220"/>
      <c r="G21" s="220"/>
      <c r="H21" s="220"/>
      <c r="I21" s="219" t="s">
        <v>328</v>
      </c>
      <c r="J21" s="221" t="s">
        <v>329</v>
      </c>
      <c r="K21" s="219" t="s">
        <v>330</v>
      </c>
      <c r="L21" s="222" t="s">
        <v>331</v>
      </c>
    </row>
    <row r="22" ht="58.5" customHeight="1">
      <c r="A22" s="219"/>
      <c r="B22" s="219"/>
      <c r="C22" s="219" t="s">
        <v>332</v>
      </c>
      <c r="D22" s="219"/>
      <c r="E22" s="219" t="s">
        <v>333</v>
      </c>
      <c r="F22" s="219"/>
      <c r="G22" s="219" t="s">
        <v>334</v>
      </c>
      <c r="H22" s="219"/>
      <c r="I22" s="219"/>
      <c r="J22" s="223"/>
      <c r="K22" s="219"/>
      <c r="L22" s="222"/>
    </row>
    <row r="23" ht="30">
      <c r="A23" s="219"/>
      <c r="B23" s="219"/>
      <c r="C23" s="224" t="s">
        <v>335</v>
      </c>
      <c r="D23" s="224" t="s">
        <v>336</v>
      </c>
      <c r="E23" s="224" t="s">
        <v>335</v>
      </c>
      <c r="F23" s="224" t="s">
        <v>336</v>
      </c>
      <c r="G23" s="224" t="s">
        <v>335</v>
      </c>
      <c r="H23" s="224" t="s">
        <v>336</v>
      </c>
      <c r="I23" s="219"/>
      <c r="J23" s="225"/>
      <c r="K23" s="219"/>
      <c r="L23" s="222"/>
    </row>
    <row r="24" ht="15">
      <c r="A24" s="219">
        <v>1</v>
      </c>
      <c r="B24" s="219">
        <v>2</v>
      </c>
      <c r="C24" s="224">
        <v>3</v>
      </c>
      <c r="D24" s="224">
        <v>4</v>
      </c>
      <c r="E24" s="224">
        <v>5</v>
      </c>
      <c r="F24" s="224">
        <v>6</v>
      </c>
      <c r="G24" s="224">
        <v>7</v>
      </c>
      <c r="H24" s="224">
        <v>8</v>
      </c>
      <c r="I24" s="224">
        <v>9</v>
      </c>
      <c r="J24" s="224">
        <v>10</v>
      </c>
      <c r="K24" s="224">
        <v>11</v>
      </c>
      <c r="L24" s="224">
        <v>12</v>
      </c>
    </row>
    <row r="25" ht="15">
      <c r="A25" s="224">
        <v>1</v>
      </c>
      <c r="B25" s="226" t="s">
        <v>337</v>
      </c>
      <c r="C25" s="227"/>
      <c r="D25" s="227"/>
      <c r="E25" s="227"/>
      <c r="F25" s="227"/>
      <c r="G25" s="227"/>
      <c r="H25" s="227"/>
      <c r="I25" s="227"/>
      <c r="J25" s="227"/>
      <c r="K25" s="228"/>
      <c r="L25" s="97"/>
    </row>
    <row r="26" ht="15">
      <c r="A26" s="224" t="s">
        <v>338</v>
      </c>
      <c r="B26" s="229" t="s">
        <v>339</v>
      </c>
      <c r="C26" s="230" t="s">
        <v>32</v>
      </c>
      <c r="D26" s="230" t="s">
        <v>32</v>
      </c>
      <c r="E26" s="230" t="s">
        <v>32</v>
      </c>
      <c r="F26" s="230" t="s">
        <v>32</v>
      </c>
      <c r="G26" s="230" t="s">
        <v>32</v>
      </c>
      <c r="H26" s="230" t="s">
        <v>32</v>
      </c>
      <c r="I26" s="230"/>
      <c r="J26" s="230"/>
      <c r="K26" s="228"/>
      <c r="L26" s="228"/>
    </row>
    <row r="27" s="215" customFormat="1" ht="30">
      <c r="A27" s="224" t="s">
        <v>340</v>
      </c>
      <c r="B27" s="229" t="s">
        <v>341</v>
      </c>
      <c r="C27" s="230" t="s">
        <v>32</v>
      </c>
      <c r="D27" s="230" t="s">
        <v>32</v>
      </c>
      <c r="E27" s="230" t="s">
        <v>32</v>
      </c>
      <c r="F27" s="230" t="s">
        <v>32</v>
      </c>
      <c r="G27" s="230" t="s">
        <v>32</v>
      </c>
      <c r="H27" s="230" t="s">
        <v>32</v>
      </c>
      <c r="I27" s="230"/>
      <c r="J27" s="230"/>
      <c r="K27" s="228"/>
      <c r="L27" s="228"/>
    </row>
    <row r="28" s="215" customFormat="1" ht="45">
      <c r="A28" s="224" t="s">
        <v>342</v>
      </c>
      <c r="B28" s="229" t="s">
        <v>343</v>
      </c>
      <c r="C28" s="230" t="s">
        <v>32</v>
      </c>
      <c r="D28" s="230" t="s">
        <v>32</v>
      </c>
      <c r="E28" s="230" t="s">
        <v>32</v>
      </c>
      <c r="F28" s="230" t="s">
        <v>32</v>
      </c>
      <c r="G28" s="230" t="s">
        <v>32</v>
      </c>
      <c r="H28" s="230" t="s">
        <v>32</v>
      </c>
      <c r="I28" s="230"/>
      <c r="J28" s="230"/>
      <c r="K28" s="228"/>
      <c r="L28" s="228"/>
    </row>
    <row r="29" s="215" customFormat="1" ht="30">
      <c r="A29" s="224" t="s">
        <v>344</v>
      </c>
      <c r="B29" s="229" t="s">
        <v>345</v>
      </c>
      <c r="C29" s="230" t="s">
        <v>32</v>
      </c>
      <c r="D29" s="230" t="s">
        <v>32</v>
      </c>
      <c r="E29" s="230" t="s">
        <v>32</v>
      </c>
      <c r="F29" s="230" t="s">
        <v>32</v>
      </c>
      <c r="G29" s="230" t="s">
        <v>32</v>
      </c>
      <c r="H29" s="230" t="s">
        <v>32</v>
      </c>
      <c r="I29" s="230"/>
      <c r="J29" s="230"/>
      <c r="K29" s="228"/>
      <c r="L29" s="228"/>
    </row>
    <row r="30" s="215" customFormat="1" ht="30">
      <c r="A30" s="224" t="s">
        <v>346</v>
      </c>
      <c r="B30" s="229" t="s">
        <v>347</v>
      </c>
      <c r="C30" s="230" t="s">
        <v>32</v>
      </c>
      <c r="D30" s="230" t="s">
        <v>32</v>
      </c>
      <c r="E30" s="230" t="s">
        <v>32</v>
      </c>
      <c r="F30" s="230" t="s">
        <v>32</v>
      </c>
      <c r="G30" s="230" t="s">
        <v>32</v>
      </c>
      <c r="H30" s="230" t="s">
        <v>32</v>
      </c>
      <c r="I30" s="230"/>
      <c r="J30" s="230"/>
      <c r="K30" s="228"/>
      <c r="L30" s="228"/>
    </row>
    <row r="31" s="215" customFormat="1" ht="30">
      <c r="A31" s="224" t="s">
        <v>348</v>
      </c>
      <c r="B31" s="231" t="s">
        <v>349</v>
      </c>
      <c r="C31" s="232">
        <v>45397</v>
      </c>
      <c r="D31" s="232">
        <v>45397</v>
      </c>
      <c r="E31" s="232">
        <v>45397</v>
      </c>
      <c r="F31" s="232">
        <v>45397</v>
      </c>
      <c r="G31" s="232">
        <v>45397</v>
      </c>
      <c r="H31" s="232">
        <v>45397</v>
      </c>
      <c r="I31" s="230">
        <v>100</v>
      </c>
      <c r="J31" s="230"/>
      <c r="K31" s="228"/>
      <c r="L31" s="228"/>
    </row>
    <row r="32" s="215" customFormat="1" ht="30">
      <c r="A32" s="224" t="s">
        <v>350</v>
      </c>
      <c r="B32" s="231" t="s">
        <v>351</v>
      </c>
      <c r="C32" s="232">
        <v>45504</v>
      </c>
      <c r="D32" s="232">
        <v>45504</v>
      </c>
      <c r="E32" s="232">
        <v>45504</v>
      </c>
      <c r="F32" s="232">
        <v>45504</v>
      </c>
      <c r="G32" s="232">
        <v>45504</v>
      </c>
      <c r="H32" s="232">
        <v>45504</v>
      </c>
      <c r="I32" s="230">
        <v>100</v>
      </c>
      <c r="J32" s="230"/>
      <c r="K32" s="228"/>
      <c r="L32" s="228"/>
    </row>
    <row r="33" s="215" customFormat="1" ht="30">
      <c r="A33" s="224" t="s">
        <v>352</v>
      </c>
      <c r="B33" s="231" t="s">
        <v>353</v>
      </c>
      <c r="C33" s="230" t="s">
        <v>32</v>
      </c>
      <c r="D33" s="230" t="s">
        <v>32</v>
      </c>
      <c r="E33" s="230" t="s">
        <v>32</v>
      </c>
      <c r="F33" s="230" t="s">
        <v>32</v>
      </c>
      <c r="G33" s="230" t="s">
        <v>32</v>
      </c>
      <c r="H33" s="230" t="s">
        <v>32</v>
      </c>
      <c r="I33" s="230"/>
      <c r="J33" s="230"/>
      <c r="K33" s="228"/>
      <c r="L33" s="228"/>
    </row>
    <row r="34" s="215" customFormat="1" ht="45">
      <c r="A34" s="224" t="s">
        <v>354</v>
      </c>
      <c r="B34" s="231" t="s">
        <v>355</v>
      </c>
      <c r="C34" s="230" t="s">
        <v>32</v>
      </c>
      <c r="D34" s="230" t="s">
        <v>32</v>
      </c>
      <c r="E34" s="230" t="s">
        <v>32</v>
      </c>
      <c r="F34" s="230" t="s">
        <v>32</v>
      </c>
      <c r="G34" s="230" t="s">
        <v>32</v>
      </c>
      <c r="H34" s="230" t="s">
        <v>32</v>
      </c>
      <c r="I34" s="230"/>
      <c r="J34" s="230"/>
      <c r="K34" s="233"/>
      <c r="L34" s="228"/>
    </row>
    <row r="35" s="215" customFormat="1" ht="15">
      <c r="A35" s="224" t="s">
        <v>356</v>
      </c>
      <c r="B35" s="231" t="s">
        <v>357</v>
      </c>
      <c r="C35" s="232">
        <v>45530</v>
      </c>
      <c r="D35" s="232">
        <v>45550</v>
      </c>
      <c r="E35" s="234"/>
      <c r="F35" s="234"/>
      <c r="G35" s="234">
        <v>45530</v>
      </c>
      <c r="H35" s="234">
        <v>45550</v>
      </c>
      <c r="I35" s="230"/>
      <c r="J35" s="230"/>
      <c r="K35" s="233"/>
      <c r="L35" s="228"/>
    </row>
    <row r="36" ht="15">
      <c r="A36" s="224" t="s">
        <v>358</v>
      </c>
      <c r="B36" s="231" t="s">
        <v>359</v>
      </c>
      <c r="C36" s="230" t="s">
        <v>32</v>
      </c>
      <c r="D36" s="230" t="s">
        <v>32</v>
      </c>
      <c r="E36" s="230" t="s">
        <v>32</v>
      </c>
      <c r="F36" s="230" t="s">
        <v>32</v>
      </c>
      <c r="G36" s="230" t="s">
        <v>32</v>
      </c>
      <c r="H36" s="230" t="s">
        <v>32</v>
      </c>
      <c r="I36" s="230"/>
      <c r="J36" s="230"/>
      <c r="K36" s="228"/>
      <c r="L36" s="228"/>
    </row>
    <row r="37" ht="15">
      <c r="A37" s="224" t="s">
        <v>360</v>
      </c>
      <c r="B37" s="231" t="s">
        <v>361</v>
      </c>
      <c r="C37" s="232">
        <v>45504</v>
      </c>
      <c r="D37" s="232">
        <v>45504</v>
      </c>
      <c r="E37" s="232">
        <v>45504</v>
      </c>
      <c r="F37" s="232">
        <v>45504</v>
      </c>
      <c r="G37" s="232">
        <v>45504</v>
      </c>
      <c r="H37" s="232">
        <v>45504</v>
      </c>
      <c r="I37" s="230">
        <v>100</v>
      </c>
      <c r="J37" s="230"/>
      <c r="K37" s="228"/>
      <c r="L37" s="228"/>
    </row>
    <row r="38" ht="15">
      <c r="A38" s="224" t="s">
        <v>362</v>
      </c>
      <c r="B38" s="226" t="s">
        <v>363</v>
      </c>
      <c r="C38" s="235"/>
      <c r="D38" s="235"/>
      <c r="E38" s="235"/>
      <c r="F38" s="235"/>
      <c r="G38" s="235"/>
      <c r="H38" s="235"/>
      <c r="I38" s="230"/>
      <c r="J38" s="230"/>
      <c r="K38" s="228"/>
      <c r="L38" s="228"/>
    </row>
    <row r="39" ht="45">
      <c r="A39" s="224">
        <v>2</v>
      </c>
      <c r="B39" s="231" t="s">
        <v>364</v>
      </c>
      <c r="C39" s="232">
        <v>45397</v>
      </c>
      <c r="D39" s="232">
        <v>45397</v>
      </c>
      <c r="E39" s="232">
        <v>45397</v>
      </c>
      <c r="F39" s="232">
        <v>45397</v>
      </c>
      <c r="G39" s="232">
        <v>45397</v>
      </c>
      <c r="H39" s="232">
        <v>45397</v>
      </c>
      <c r="I39" s="230">
        <v>100</v>
      </c>
      <c r="J39" s="230"/>
      <c r="K39" s="228"/>
      <c r="L39" s="228"/>
    </row>
    <row r="40" ht="15">
      <c r="A40" s="224" t="s">
        <v>365</v>
      </c>
      <c r="B40" s="231" t="s">
        <v>366</v>
      </c>
      <c r="C40" s="230" t="s">
        <v>32</v>
      </c>
      <c r="D40" s="230" t="s">
        <v>32</v>
      </c>
      <c r="E40" s="230" t="s">
        <v>32</v>
      </c>
      <c r="F40" s="230" t="s">
        <v>32</v>
      </c>
      <c r="G40" s="230" t="s">
        <v>32</v>
      </c>
      <c r="H40" s="230" t="s">
        <v>32</v>
      </c>
      <c r="I40" s="230"/>
      <c r="J40" s="230"/>
      <c r="K40" s="228"/>
      <c r="L40" s="228"/>
    </row>
    <row r="41" ht="30">
      <c r="A41" s="224" t="s">
        <v>367</v>
      </c>
      <c r="B41" s="226" t="s">
        <v>368</v>
      </c>
      <c r="C41" s="235"/>
      <c r="D41" s="235"/>
      <c r="E41" s="235"/>
      <c r="F41" s="235"/>
      <c r="G41" s="235"/>
      <c r="H41" s="235"/>
      <c r="I41" s="230"/>
      <c r="J41" s="230"/>
      <c r="K41" s="228"/>
      <c r="L41" s="228"/>
    </row>
    <row r="42" ht="30">
      <c r="A42" s="224">
        <v>3</v>
      </c>
      <c r="B42" s="231" t="s">
        <v>369</v>
      </c>
      <c r="C42" s="230" t="s">
        <v>32</v>
      </c>
      <c r="D42" s="230" t="s">
        <v>32</v>
      </c>
      <c r="E42" s="230" t="s">
        <v>32</v>
      </c>
      <c r="F42" s="230" t="s">
        <v>32</v>
      </c>
      <c r="G42" s="230" t="s">
        <v>32</v>
      </c>
      <c r="H42" s="230" t="s">
        <v>32</v>
      </c>
      <c r="I42" s="230"/>
      <c r="J42" s="230"/>
      <c r="K42" s="228"/>
      <c r="L42" s="228"/>
    </row>
    <row r="43" ht="15">
      <c r="A43" s="224" t="s">
        <v>370</v>
      </c>
      <c r="B43" s="231" t="s">
        <v>371</v>
      </c>
      <c r="C43" s="230" t="s">
        <v>32</v>
      </c>
      <c r="D43" s="230" t="s">
        <v>32</v>
      </c>
      <c r="E43" s="230" t="s">
        <v>32</v>
      </c>
      <c r="F43" s="230" t="s">
        <v>32</v>
      </c>
      <c r="G43" s="230" t="s">
        <v>32</v>
      </c>
      <c r="H43" s="230" t="s">
        <v>32</v>
      </c>
      <c r="I43" s="230"/>
      <c r="J43" s="230"/>
      <c r="K43" s="228"/>
      <c r="L43" s="228"/>
    </row>
    <row r="44" ht="15">
      <c r="A44" s="224" t="s">
        <v>372</v>
      </c>
      <c r="B44" s="231" t="s">
        <v>373</v>
      </c>
      <c r="C44" s="232">
        <v>45397</v>
      </c>
      <c r="D44" s="232">
        <v>45627</v>
      </c>
      <c r="E44" s="232">
        <v>45397</v>
      </c>
      <c r="F44" s="236">
        <v>45645</v>
      </c>
      <c r="G44" s="232">
        <v>45397</v>
      </c>
      <c r="H44" s="232">
        <v>45627</v>
      </c>
      <c r="I44" s="230">
        <v>100</v>
      </c>
      <c r="J44" s="230"/>
      <c r="K44" s="228"/>
      <c r="L44" s="228"/>
    </row>
    <row r="45" ht="60">
      <c r="A45" s="224" t="s">
        <v>374</v>
      </c>
      <c r="B45" s="231" t="s">
        <v>375</v>
      </c>
      <c r="C45" s="230" t="s">
        <v>32</v>
      </c>
      <c r="D45" s="230" t="s">
        <v>32</v>
      </c>
      <c r="E45" s="230" t="s">
        <v>32</v>
      </c>
      <c r="F45" s="230" t="s">
        <v>32</v>
      </c>
      <c r="G45" s="230" t="s">
        <v>32</v>
      </c>
      <c r="H45" s="230" t="s">
        <v>32</v>
      </c>
      <c r="I45" s="230"/>
      <c r="J45" s="230"/>
      <c r="K45" s="228"/>
      <c r="L45" s="228"/>
    </row>
    <row r="46" ht="105">
      <c r="A46" s="224" t="s">
        <v>376</v>
      </c>
      <c r="B46" s="231" t="s">
        <v>377</v>
      </c>
      <c r="C46" s="230" t="s">
        <v>32</v>
      </c>
      <c r="D46" s="230" t="s">
        <v>32</v>
      </c>
      <c r="E46" s="230" t="s">
        <v>32</v>
      </c>
      <c r="F46" s="230" t="s">
        <v>32</v>
      </c>
      <c r="G46" s="230" t="s">
        <v>32</v>
      </c>
      <c r="H46" s="230" t="s">
        <v>32</v>
      </c>
      <c r="I46" s="230"/>
      <c r="J46" s="230"/>
      <c r="K46" s="228"/>
      <c r="L46" s="228"/>
    </row>
    <row r="47" ht="15">
      <c r="A47" s="224" t="s">
        <v>378</v>
      </c>
      <c r="B47" s="231" t="s">
        <v>379</v>
      </c>
      <c r="C47" s="232">
        <v>45627</v>
      </c>
      <c r="D47" s="232">
        <v>45656</v>
      </c>
      <c r="E47" s="236">
        <v>45652</v>
      </c>
      <c r="F47" s="236">
        <v>45654</v>
      </c>
      <c r="G47" s="232">
        <v>45627</v>
      </c>
      <c r="H47" s="232">
        <v>45656</v>
      </c>
      <c r="I47" s="230">
        <v>100</v>
      </c>
      <c r="J47" s="230"/>
      <c r="K47" s="228"/>
      <c r="L47" s="228"/>
    </row>
    <row r="48" ht="15">
      <c r="A48" s="224" t="s">
        <v>380</v>
      </c>
      <c r="B48" s="226" t="s">
        <v>381</v>
      </c>
      <c r="C48" s="235"/>
      <c r="D48" s="235"/>
      <c r="E48" s="235"/>
      <c r="F48" s="235"/>
      <c r="G48" s="235"/>
      <c r="H48" s="235"/>
      <c r="I48" s="230"/>
      <c r="J48" s="230"/>
      <c r="K48" s="228"/>
      <c r="L48" s="228"/>
    </row>
    <row r="49" ht="15">
      <c r="A49" s="224">
        <v>4</v>
      </c>
      <c r="B49" s="231" t="s">
        <v>382</v>
      </c>
      <c r="C49" s="230" t="s">
        <v>32</v>
      </c>
      <c r="D49" s="230" t="s">
        <v>32</v>
      </c>
      <c r="E49" s="230" t="s">
        <v>32</v>
      </c>
      <c r="F49" s="230" t="s">
        <v>32</v>
      </c>
      <c r="G49" s="230" t="s">
        <v>32</v>
      </c>
      <c r="H49" s="230" t="s">
        <v>32</v>
      </c>
      <c r="I49" s="230"/>
      <c r="J49" s="230"/>
      <c r="K49" s="228"/>
      <c r="L49" s="228"/>
    </row>
    <row r="50" ht="60">
      <c r="A50" s="224" t="s">
        <v>383</v>
      </c>
      <c r="B50" s="231" t="s">
        <v>384</v>
      </c>
      <c r="C50" s="232">
        <v>45627</v>
      </c>
      <c r="D50" s="232">
        <v>45656</v>
      </c>
      <c r="E50" s="236">
        <v>45657</v>
      </c>
      <c r="F50" s="236">
        <v>45657</v>
      </c>
      <c r="G50" s="232">
        <v>45627</v>
      </c>
      <c r="H50" s="232">
        <v>45656</v>
      </c>
      <c r="I50" s="230">
        <v>100</v>
      </c>
      <c r="J50" s="230"/>
      <c r="K50" s="228"/>
      <c r="L50" s="228"/>
    </row>
    <row r="51" ht="45">
      <c r="A51" s="224" t="s">
        <v>385</v>
      </c>
      <c r="B51" s="231" t="s">
        <v>386</v>
      </c>
      <c r="C51" s="230" t="s">
        <v>32</v>
      </c>
      <c r="D51" s="230" t="s">
        <v>32</v>
      </c>
      <c r="E51" s="230" t="s">
        <v>32</v>
      </c>
      <c r="F51" s="230" t="s">
        <v>32</v>
      </c>
      <c r="G51" s="230" t="s">
        <v>32</v>
      </c>
      <c r="H51" s="230" t="s">
        <v>32</v>
      </c>
      <c r="I51" s="230"/>
      <c r="J51" s="230"/>
      <c r="K51" s="228"/>
      <c r="L51" s="228"/>
    </row>
    <row r="52" ht="45">
      <c r="A52" s="224" t="s">
        <v>387</v>
      </c>
      <c r="B52" s="231" t="s">
        <v>388</v>
      </c>
      <c r="C52" s="230" t="s">
        <v>32</v>
      </c>
      <c r="D52" s="230" t="s">
        <v>32</v>
      </c>
      <c r="E52" s="230" t="s">
        <v>32</v>
      </c>
      <c r="F52" s="230" t="s">
        <v>32</v>
      </c>
      <c r="G52" s="230" t="s">
        <v>32</v>
      </c>
      <c r="H52" s="230" t="s">
        <v>32</v>
      </c>
      <c r="I52" s="230"/>
      <c r="J52" s="230"/>
      <c r="K52" s="228"/>
      <c r="L52" s="228"/>
    </row>
    <row r="53" ht="30">
      <c r="A53" s="224" t="s">
        <v>389</v>
      </c>
      <c r="B53" s="237" t="s">
        <v>390</v>
      </c>
      <c r="C53" s="232">
        <v>45627</v>
      </c>
      <c r="D53" s="232">
        <v>45656</v>
      </c>
      <c r="E53" s="236">
        <v>45657</v>
      </c>
      <c r="F53" s="236">
        <v>45657</v>
      </c>
      <c r="G53" s="232">
        <v>45627</v>
      </c>
      <c r="H53" s="232">
        <v>45656</v>
      </c>
      <c r="I53" s="230">
        <v>100</v>
      </c>
      <c r="J53" s="230"/>
      <c r="K53" s="228"/>
      <c r="L53" s="228"/>
    </row>
    <row r="54" ht="30">
      <c r="A54" s="224" t="s">
        <v>391</v>
      </c>
      <c r="B54" s="231" t="s">
        <v>392</v>
      </c>
      <c r="C54" s="230" t="s">
        <v>32</v>
      </c>
      <c r="D54" s="230" t="s">
        <v>32</v>
      </c>
      <c r="E54" s="230" t="s">
        <v>32</v>
      </c>
      <c r="F54" s="230" t="s">
        <v>32</v>
      </c>
      <c r="G54" s="230" t="s">
        <v>32</v>
      </c>
      <c r="H54" s="230" t="s">
        <v>32</v>
      </c>
      <c r="I54" s="230"/>
      <c r="J54" s="230"/>
      <c r="K54" s="228"/>
      <c r="L54" s="228"/>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4"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2025-08-12T11:30:02Z</dcterms:modified>
</cp:coreProperties>
</file>